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675"/>
  </bookViews>
  <sheets>
    <sheet name="Бюджет" sheetId="1" r:id="rId1"/>
    <sheet name="Лист1" sheetId="2" r:id="rId2"/>
  </sheets>
  <definedNames>
    <definedName name="_xlnm._FilterDatabase" localSheetId="0" hidden="1">Бюджет!$A$12:$L$70</definedName>
    <definedName name="APPT" localSheetId="0">Бюджет!#REF!</definedName>
    <definedName name="FIO" localSheetId="0">Бюджет!#REF!</definedName>
    <definedName name="LAST_CELL" localSheetId="0">Бюджет!#REF!</definedName>
    <definedName name="SIGN" localSheetId="0">Бюджет!#REF!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9" i="1" l="1"/>
  <c r="L50" i="1" l="1"/>
  <c r="K50" i="1"/>
  <c r="H47" i="1" l="1"/>
  <c r="J23" i="1" l="1"/>
  <c r="J22" i="1"/>
  <c r="L51" i="1" l="1"/>
  <c r="K51" i="1"/>
  <c r="G15" i="1" l="1"/>
  <c r="I15" i="1"/>
  <c r="J15" i="1"/>
  <c r="H31" i="1"/>
  <c r="H32" i="1"/>
  <c r="I32" i="1"/>
  <c r="J32" i="1"/>
  <c r="K32" i="1"/>
  <c r="L32" i="1"/>
  <c r="G32" i="1"/>
  <c r="F32" i="1" s="1"/>
  <c r="F43" i="1"/>
  <c r="G42" i="1"/>
  <c r="F42" i="1" s="1"/>
  <c r="I42" i="1"/>
  <c r="J42" i="1"/>
  <c r="K42" i="1"/>
  <c r="L42" i="1"/>
  <c r="H42" i="1"/>
  <c r="H41" i="1"/>
  <c r="I23" i="1"/>
  <c r="I22" i="1"/>
  <c r="I51" i="1" l="1"/>
  <c r="J51" i="1"/>
  <c r="H51" i="1"/>
  <c r="I40" i="1"/>
  <c r="J40" i="1"/>
  <c r="H40" i="1"/>
  <c r="I36" i="1"/>
  <c r="J36" i="1"/>
  <c r="H36" i="1"/>
  <c r="I21" i="1"/>
  <c r="J21" i="1"/>
  <c r="F69" i="1"/>
  <c r="F68" i="1" s="1"/>
  <c r="L68" i="1"/>
  <c r="K68" i="1"/>
  <c r="J68" i="1"/>
  <c r="I68" i="1"/>
  <c r="H68" i="1"/>
  <c r="G68" i="1"/>
  <c r="L67" i="1"/>
  <c r="L15" i="1" s="1"/>
  <c r="K67" i="1"/>
  <c r="J67" i="1"/>
  <c r="J66" i="1" s="1"/>
  <c r="I67" i="1"/>
  <c r="I66" i="1" s="1"/>
  <c r="H67" i="1"/>
  <c r="H66" i="1" s="1"/>
  <c r="G67" i="1"/>
  <c r="G66" i="1" s="1"/>
  <c r="L66" i="1"/>
  <c r="F65" i="1"/>
  <c r="F64" i="1" s="1"/>
  <c r="L64" i="1"/>
  <c r="K64" i="1"/>
  <c r="J64" i="1"/>
  <c r="I64" i="1"/>
  <c r="H64" i="1"/>
  <c r="G64" i="1"/>
  <c r="L63" i="1"/>
  <c r="L62" i="1" s="1"/>
  <c r="K63" i="1"/>
  <c r="K62" i="1" s="1"/>
  <c r="J63" i="1"/>
  <c r="J62" i="1" s="1"/>
  <c r="I63" i="1"/>
  <c r="I62" i="1" s="1"/>
  <c r="H63" i="1"/>
  <c r="H62" i="1" s="1"/>
  <c r="G63" i="1"/>
  <c r="F61" i="1"/>
  <c r="F60" i="1"/>
  <c r="L59" i="1"/>
  <c r="K59" i="1"/>
  <c r="J59" i="1"/>
  <c r="I59" i="1"/>
  <c r="H59" i="1"/>
  <c r="G59" i="1"/>
  <c r="L58" i="1"/>
  <c r="K58" i="1"/>
  <c r="J58" i="1"/>
  <c r="I58" i="1"/>
  <c r="H58" i="1"/>
  <c r="G58" i="1"/>
  <c r="L57" i="1"/>
  <c r="K57" i="1"/>
  <c r="K56" i="1" s="1"/>
  <c r="J57" i="1"/>
  <c r="J56" i="1" s="1"/>
  <c r="I57" i="1"/>
  <c r="H57" i="1"/>
  <c r="G57" i="1"/>
  <c r="G56" i="1" s="1"/>
  <c r="L56" i="1"/>
  <c r="G55" i="1"/>
  <c r="F55" i="1"/>
  <c r="L54" i="1"/>
  <c r="K54" i="1"/>
  <c r="J54" i="1"/>
  <c r="I54" i="1"/>
  <c r="H54" i="1"/>
  <c r="G54" i="1"/>
  <c r="F53" i="1"/>
  <c r="F52" i="1" s="1"/>
  <c r="L52" i="1"/>
  <c r="K52" i="1"/>
  <c r="J52" i="1"/>
  <c r="I52" i="1"/>
  <c r="H52" i="1"/>
  <c r="G52" i="1"/>
  <c r="G49" i="1"/>
  <c r="G48" i="1" s="1"/>
  <c r="L48" i="1"/>
  <c r="K48" i="1"/>
  <c r="J48" i="1"/>
  <c r="I48" i="1"/>
  <c r="H48" i="1"/>
  <c r="G47" i="1"/>
  <c r="G46" i="1" s="1"/>
  <c r="L46" i="1"/>
  <c r="K46" i="1"/>
  <c r="J46" i="1"/>
  <c r="I46" i="1"/>
  <c r="H46" i="1"/>
  <c r="L45" i="1"/>
  <c r="K45" i="1"/>
  <c r="K44" i="1" s="1"/>
  <c r="J45" i="1"/>
  <c r="J44" i="1" s="1"/>
  <c r="I45" i="1"/>
  <c r="I44" i="1" s="1"/>
  <c r="H45" i="1"/>
  <c r="H44" i="1" s="1"/>
  <c r="L44" i="1"/>
  <c r="G41" i="1"/>
  <c r="G40" i="1" s="1"/>
  <c r="F41" i="1"/>
  <c r="G39" i="1"/>
  <c r="F39" i="1" s="1"/>
  <c r="L38" i="1"/>
  <c r="K38" i="1"/>
  <c r="J38" i="1"/>
  <c r="I38" i="1"/>
  <c r="H38" i="1"/>
  <c r="G37" i="1"/>
  <c r="F37" i="1" s="1"/>
  <c r="L36" i="1"/>
  <c r="K36" i="1"/>
  <c r="G36" i="1"/>
  <c r="G35" i="1"/>
  <c r="F35" i="1"/>
  <c r="L34" i="1"/>
  <c r="K34" i="1"/>
  <c r="J34" i="1"/>
  <c r="I34" i="1"/>
  <c r="I31" i="1" s="1"/>
  <c r="H34" i="1"/>
  <c r="G34" i="1"/>
  <c r="L33" i="1"/>
  <c r="K33" i="1"/>
  <c r="J33" i="1"/>
  <c r="I33" i="1"/>
  <c r="H33" i="1"/>
  <c r="G33" i="1"/>
  <c r="G31" i="1" s="1"/>
  <c r="F30" i="1"/>
  <c r="F29" i="1" s="1"/>
  <c r="L29" i="1"/>
  <c r="K29" i="1"/>
  <c r="J29" i="1"/>
  <c r="I29" i="1"/>
  <c r="H29" i="1"/>
  <c r="G29" i="1"/>
  <c r="G28" i="1"/>
  <c r="G27" i="1" s="1"/>
  <c r="L27" i="1"/>
  <c r="K27" i="1"/>
  <c r="J27" i="1"/>
  <c r="I27" i="1"/>
  <c r="H27" i="1"/>
  <c r="L26" i="1"/>
  <c r="L25" i="1" s="1"/>
  <c r="K26" i="1"/>
  <c r="K25" i="1" s="1"/>
  <c r="J26" i="1"/>
  <c r="I26" i="1"/>
  <c r="H26" i="1"/>
  <c r="J25" i="1"/>
  <c r="L21" i="1"/>
  <c r="K21" i="1"/>
  <c r="L20" i="1"/>
  <c r="K20" i="1"/>
  <c r="J20" i="1"/>
  <c r="I20" i="1"/>
  <c r="G20" i="1"/>
  <c r="L19" i="1"/>
  <c r="K19" i="1"/>
  <c r="J19" i="1"/>
  <c r="I19" i="1"/>
  <c r="G19" i="1"/>
  <c r="K66" i="1" l="1"/>
  <c r="K15" i="1"/>
  <c r="H15" i="1"/>
  <c r="G16" i="1"/>
  <c r="G26" i="1"/>
  <c r="G25" i="1" s="1"/>
  <c r="F28" i="1"/>
  <c r="F57" i="1"/>
  <c r="I18" i="1"/>
  <c r="G38" i="1"/>
  <c r="F38" i="1" s="1"/>
  <c r="G45" i="1"/>
  <c r="G44" i="1" s="1"/>
  <c r="F47" i="1"/>
  <c r="F46" i="1" s="1"/>
  <c r="F49" i="1"/>
  <c r="I50" i="1"/>
  <c r="J50" i="1"/>
  <c r="K31" i="1"/>
  <c r="G18" i="1"/>
  <c r="L18" i="1"/>
  <c r="K18" i="1"/>
  <c r="L16" i="1"/>
  <c r="J31" i="1"/>
  <c r="G51" i="1"/>
  <c r="G50" i="1" s="1"/>
  <c r="H50" i="1"/>
  <c r="F63" i="1"/>
  <c r="F62" i="1" s="1"/>
  <c r="J18" i="1"/>
  <c r="G62" i="1"/>
  <c r="F67" i="1"/>
  <c r="F66" i="1" s="1"/>
  <c r="K16" i="1"/>
  <c r="K14" i="1" s="1"/>
  <c r="I25" i="1"/>
  <c r="J16" i="1"/>
  <c r="H25" i="1"/>
  <c r="F54" i="1"/>
  <c r="L31" i="1"/>
  <c r="F58" i="1"/>
  <c r="F59" i="1"/>
  <c r="I56" i="1"/>
  <c r="H56" i="1"/>
  <c r="F48" i="1"/>
  <c r="F44" i="1"/>
  <c r="F40" i="1"/>
  <c r="F36" i="1"/>
  <c r="F34" i="1"/>
  <c r="F33" i="1"/>
  <c r="F27" i="1"/>
  <c r="F23" i="1"/>
  <c r="H20" i="1"/>
  <c r="H16" i="1" s="1"/>
  <c r="I16" i="1"/>
  <c r="F50" i="1" l="1"/>
  <c r="L14" i="1"/>
  <c r="F45" i="1"/>
  <c r="F25" i="1"/>
  <c r="G14" i="1"/>
  <c r="J14" i="1"/>
  <c r="F26" i="1"/>
  <c r="F51" i="1"/>
  <c r="F31" i="1"/>
  <c r="F20" i="1"/>
  <c r="F56" i="1"/>
  <c r="F16" i="1"/>
  <c r="I14" i="1"/>
  <c r="F22" i="1"/>
  <c r="H21" i="1"/>
  <c r="F21" i="1" s="1"/>
  <c r="H19" i="1"/>
  <c r="F15" i="1" l="1"/>
  <c r="H18" i="1"/>
  <c r="F19" i="1"/>
  <c r="F18" i="1" s="1"/>
  <c r="H14" i="1" l="1"/>
  <c r="F14" i="1"/>
</calcChain>
</file>

<file path=xl/sharedStrings.xml><?xml version="1.0" encoding="utf-8"?>
<sst xmlns="http://schemas.openxmlformats.org/spreadsheetml/2006/main" count="165" uniqueCount="92">
  <si>
    <t>«ПРИЛОЖЕНИЕ № 3
к постановлению Администрации города
от  22.11.2024  №4654
"ПРИЛОЖЕНИЕ  № 3
к муниципальной программе</t>
  </si>
  <si>
    <t>ФИНАНСОВОЕ ОБЕСПЕЧЕНИЕ</t>
  </si>
  <si>
    <t>муниципальной программы</t>
  </si>
  <si>
    <t>"Развитие социальной политики в городе Димитровграде Ульяновской области"</t>
  </si>
  <si>
    <t>№</t>
  </si>
  <si>
    <t>Наименование муниципальной программы, структурного элемента, мероприятия</t>
  </si>
  <si>
    <t>Ответственные исполнители мероприятия</t>
  </si>
  <si>
    <t>Источник финансирования обеспечения реализации муниципальной программы, структурного элемента, мероприятия</t>
  </si>
  <si>
    <t>Код целевой статьи расходов</t>
  </si>
  <si>
    <t>Объем финансового обеспечения реализации муниципальной программы, структурного элемента, мероприятия по годам, тыс.руб.</t>
  </si>
  <si>
    <t>всего</t>
  </si>
  <si>
    <t>Муниципальная программа "Развитие социальной политики в городе Димитровграде Ульяновской области"</t>
  </si>
  <si>
    <t>Администрация города</t>
  </si>
  <si>
    <t>Всего, в том числе:</t>
  </si>
  <si>
    <t>66 0 00 00000</t>
  </si>
  <si>
    <t xml:space="preserve">бюджетные ассигнования бюджета города Димитровграда Ульяновской области (далее - бюджет города)
</t>
  </si>
  <si>
    <t xml:space="preserve">бюджетные ассигнования областного бюджета Ульяновской области (далее - областной бюджет)
</t>
  </si>
  <si>
    <t>Напавление "Региональные проекты, обеспечивающие достижение значенийпоказателей и результатов федеральных проектов, не входящих в состав национальных проектов"</t>
  </si>
  <si>
    <t>1.</t>
  </si>
  <si>
    <t>Региональный проект «Содействие субъектам Российской Федерации в реализации полномочий по оказанию государственной поддержки гражданам в обеспечении жильём и оплате жилищно-коммунальных услуг»</t>
  </si>
  <si>
    <t xml:space="preserve">Администрация города          </t>
  </si>
  <si>
    <t>66 2 01 00000</t>
  </si>
  <si>
    <t>бюджет города</t>
  </si>
  <si>
    <t>областной бюджет</t>
  </si>
  <si>
    <t>1.1.</t>
  </si>
  <si>
    <t>Реализация мероприятий по обеспечению жильём молодых семей</t>
  </si>
  <si>
    <t>66 2 01 L4970</t>
  </si>
  <si>
    <t>Структурные элементы, не входящие в направления (подпрограммы) муниципальной программы</t>
  </si>
  <si>
    <t>2.</t>
  </si>
  <si>
    <t>Комплекс процессных мероприятий «Обеспечение реализации муниципальной программы»</t>
  </si>
  <si>
    <t>66 4 01 00000</t>
  </si>
  <si>
    <t>2.1.</t>
  </si>
  <si>
    <t>Обеспечение деятельности казенных учреждений города Димитровграда Ульяновской области</t>
  </si>
  <si>
    <t xml:space="preserve">66 4 01 00199 </t>
  </si>
  <si>
    <t>2.2.</t>
  </si>
  <si>
    <t>Обеспечение сбалансированности бюджетов муниципальных образований</t>
  </si>
  <si>
    <t>66 4 01 72110</t>
  </si>
  <si>
    <t>3.</t>
  </si>
  <si>
    <t>Комплекс процессных мероприятий «Предоставление мер социальной поддержки детям-сиротам, лицам из их числа, гражданам, принявшим на воспитание детей-сирот»</t>
  </si>
  <si>
    <t>66 4 02 00000</t>
  </si>
  <si>
    <t>3.1.</t>
  </si>
  <si>
    <t>Осуществление ежемесячной денежной выплаты на обеспечение проезда детей-сирот и детей, оставшихся без попечения родителей, а также лиц из числа детей-сирот и детей, оставшихся без попечения родителей, обучающихся в муниципальных образовательных организациях, на городском, пригородном, в сельской местности на внутрирайонном транспорте (кроме такси), а также проезда один раз в год к месту жительства и обратно к месту обучения</t>
  </si>
  <si>
    <t>66 4 02 71040</t>
  </si>
  <si>
    <t>3.2.</t>
  </si>
  <si>
    <t>Осуществление ежемесячной выплаты на содержание ребёнка в семье опекуна (попечителя) и приёмной семье, а также осуществление выплаты приёмным родителям причитающегося им вознаграждения</t>
  </si>
  <si>
    <t>66 4 02 71050</t>
  </si>
  <si>
    <t>3.3.</t>
  </si>
  <si>
    <t>Опека и попечительство в отношении несовершеннолетних</t>
  </si>
  <si>
    <t>66 4 02 71060</t>
  </si>
  <si>
    <t>3.4.</t>
  </si>
  <si>
    <t>66 4 02  00109</t>
  </si>
  <si>
    <t>4.</t>
  </si>
  <si>
    <t>Комплекс процессных мероприятий «Реализация мероприятий по социальной поддержке граждан»</t>
  </si>
  <si>
    <t>66 4 03 00000</t>
  </si>
  <si>
    <t>4.1.</t>
  </si>
  <si>
    <t>Положение о муниципальных наградах города Димитровграда Ульяновской области</t>
  </si>
  <si>
    <t>66 4 03 00502</t>
  </si>
  <si>
    <t>4.2.</t>
  </si>
  <si>
    <t>Комплекс мер по социальной поддержке отдельных категорий граждан города Димитровграда Ульяновской области</t>
  </si>
  <si>
    <t xml:space="preserve">Администрация города      </t>
  </si>
  <si>
    <t>66 4 03 00700</t>
  </si>
  <si>
    <t>5.</t>
  </si>
  <si>
    <t>Комплекс процессных мероприятий «Стимулирование и поддержка деятельности некоммерческих организаций на территории города Димитровграда Ульяновской области»</t>
  </si>
  <si>
    <t>66 4 04 00000</t>
  </si>
  <si>
    <t>5.1.</t>
  </si>
  <si>
    <t>Предоставление субсидии социально ориентированным некоммерческим организациям города Димитровграда Ульяновской области</t>
  </si>
  <si>
    <t>66 4 04 00203</t>
  </si>
  <si>
    <t>5.2.</t>
  </si>
  <si>
    <t>Субсидии некоммерческим организациям, не являющимися государственными (муниципальными) учреждениями, осуществляющим территориальное общественное самоуправление в границах территории, установленной решением Городской Думы города Димитровграда Ульяновской области, на финансовое обеспечение (возмещение) затрат, связанных с созданием и осуществлением основных направлений деятельности территориального общественного самоуправления, определенных уставом территориального общественного самоуправления</t>
  </si>
  <si>
    <t>66 4 04 00204</t>
  </si>
  <si>
    <t>6.</t>
  </si>
  <si>
    <t>Комплекс процессных мероприятий «Развитие жилищного строительства»</t>
  </si>
  <si>
    <t>66 4 05 00000</t>
  </si>
  <si>
    <t>6.1.</t>
  </si>
  <si>
    <t>Предоставление работникам муниципальных учреждений, в отношении которых функции и полномочия учредителя осуществляют органы местного самоуправления муниципальных образований Ульяновской области, единовременных выплат на приобретение жилых помещений с привлечением средств ипотечных кредитов</t>
  </si>
  <si>
    <t>66 4 05 S0260</t>
  </si>
  <si>
    <t>7.</t>
  </si>
  <si>
    <t>Комплекс процесных мероприятий "Защита прав потребителей"</t>
  </si>
  <si>
    <t>7.1.</t>
  </si>
  <si>
    <t>Изданое буклетов, памяток и другой печатной продукции, связянной с защитой пров потребителей</t>
  </si>
  <si>
    <t>8.</t>
  </si>
  <si>
    <t>Комплекс процессных мероприятий «Сохранение единства российской нации на территории города Димитровграда Ульяновской области»</t>
  </si>
  <si>
    <t>8.1.</t>
  </si>
  <si>
    <t>".</t>
  </si>
  <si>
    <t xml:space="preserve">Осуществление переданных отдельных государственных полномочий по опеке и попечительству в отношении несовершеннолетних </t>
  </si>
  <si>
    <t>ПРИЛОЖЕНИЕ 
к постановлению Администрации города
от __________ № _________
"ПРИЛОЖЕНИЕ  № 3
к муниципальной программе</t>
  </si>
  <si>
    <t>3.5.</t>
  </si>
  <si>
    <t>Компенсация стоимости проезда муниципальных служащих к месту отдыха и обратно</t>
  </si>
  <si>
    <t>66 4 02  00309</t>
  </si>
  <si>
    <t>Предоставление грантов в форме субсидии социально ориентированным некоммерческим организациям города, являющимися национально - культурными автономиямиДимитровграда Ульяновской области</t>
  </si>
  <si>
    <t>66 4 06 00206</t>
  </si>
  <si>
    <t>66 4 06 00000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</si>
</sst>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\ hh:mm"/>
    <numFmt numFmtId="165" formatCode="#\ ##0.00000_ "/>
    <numFmt numFmtId="166" formatCode="0.00000_ "/>
  </numFmts>
  <fonts count="17">
    <font>
      <sz val="10"/>
      <name val="Arial"/>
      <charset val="134"/>
    </font>
    <font>
      <sz val="12"/>
      <name val="Arial"/>
      <charset val="134"/>
    </font>
    <font>
      <b/>
      <sz val="11"/>
      <name val="Times New Roman"/>
      <charset val="204"/>
    </font>
    <font>
      <sz val="8.5"/>
      <name val="MS Sans Serif"/>
      <charset val="204"/>
    </font>
    <font>
      <sz val="10"/>
      <name val="Times New Roman"/>
      <charset val="204"/>
    </font>
    <font>
      <sz val="14"/>
      <name val="Times New Roman"/>
      <charset val="204"/>
    </font>
    <font>
      <sz val="12"/>
      <name val="Times New Roman"/>
      <charset val="204"/>
    </font>
    <font>
      <sz val="11"/>
      <name val="Times New Roman"/>
      <charset val="204"/>
    </font>
    <font>
      <sz val="11"/>
      <name val="Times New Roman"/>
      <charset val="134"/>
    </font>
    <font>
      <sz val="10"/>
      <name val="Arial"/>
      <charset val="204"/>
    </font>
    <font>
      <sz val="12"/>
      <name val="Arial"/>
      <charset val="204"/>
    </font>
    <font>
      <sz val="14"/>
      <name val="Arial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MS Sans Serif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 applyFill="1"/>
    <xf numFmtId="0" fontId="0" fillId="2" borderId="0" xfId="0" applyFill="1"/>
    <xf numFmtId="0" fontId="0" fillId="0" borderId="0" xfId="0" applyFill="1"/>
    <xf numFmtId="0" fontId="0" fillId="3" borderId="0" xfId="0" applyFill="1"/>
    <xf numFmtId="0" fontId="2" fillId="3" borderId="0" xfId="0" applyFont="1" applyFill="1" applyBorder="1" applyAlignment="1" applyProtection="1">
      <alignment horizontal="left"/>
    </xf>
    <xf numFmtId="0" fontId="2" fillId="3" borderId="0" xfId="0" applyFont="1" applyFill="1" applyBorder="1" applyAlignment="1" applyProtection="1">
      <alignment horizontal="center"/>
    </xf>
    <xf numFmtId="164" fontId="2" fillId="3" borderId="0" xfId="0" applyNumberFormat="1" applyFont="1" applyFill="1" applyBorder="1" applyAlignment="1" applyProtection="1">
      <alignment horizontal="center"/>
    </xf>
    <xf numFmtId="0" fontId="3" fillId="3" borderId="0" xfId="0" applyFont="1" applyFill="1" applyBorder="1" applyAlignment="1" applyProtection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 vertical="top" wrapText="1"/>
    </xf>
    <xf numFmtId="165" fontId="2" fillId="0" borderId="1" xfId="0" applyNumberFormat="1" applyFont="1" applyFill="1" applyBorder="1" applyAlignment="1">
      <alignment horizontal="center" vertical="top"/>
    </xf>
    <xf numFmtId="165" fontId="2" fillId="3" borderId="1" xfId="0" applyNumberFormat="1" applyFont="1" applyFill="1" applyBorder="1" applyAlignment="1">
      <alignment horizontal="center" vertical="top"/>
    </xf>
    <xf numFmtId="0" fontId="7" fillId="3" borderId="1" xfId="0" applyNumberFormat="1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/>
    </xf>
    <xf numFmtId="165" fontId="7" fillId="3" borderId="1" xfId="0" applyNumberFormat="1" applyFont="1" applyFill="1" applyBorder="1" applyAlignment="1">
      <alignment horizontal="center" vertical="top"/>
    </xf>
    <xf numFmtId="165" fontId="2" fillId="3" borderId="1" xfId="0" applyNumberFormat="1" applyFont="1" applyFill="1" applyBorder="1" applyAlignment="1">
      <alignment horizontal="center" vertical="top" wrapText="1"/>
    </xf>
    <xf numFmtId="165" fontId="7" fillId="3" borderId="1" xfId="0" applyNumberFormat="1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vertical="top"/>
    </xf>
    <xf numFmtId="166" fontId="2" fillId="3" borderId="1" xfId="0" applyNumberFormat="1" applyFont="1" applyFill="1" applyBorder="1" applyAlignment="1">
      <alignment horizontal="center" vertical="top"/>
    </xf>
    <xf numFmtId="166" fontId="7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/>
    <xf numFmtId="0" fontId="9" fillId="0" borderId="0" xfId="0" applyFont="1" applyFill="1"/>
    <xf numFmtId="0" fontId="10" fillId="0" borderId="0" xfId="0" applyFont="1" applyFill="1"/>
    <xf numFmtId="165" fontId="11" fillId="0" borderId="0" xfId="0" applyNumberFormat="1" applyFont="1" applyFill="1"/>
    <xf numFmtId="165" fontId="0" fillId="0" borderId="0" xfId="0" applyNumberFormat="1" applyFill="1"/>
    <xf numFmtId="165" fontId="7" fillId="0" borderId="0" xfId="0" applyNumberFormat="1" applyFont="1" applyFill="1" applyBorder="1" applyAlignment="1">
      <alignment horizontal="center" vertical="top"/>
    </xf>
    <xf numFmtId="165" fontId="8" fillId="0" borderId="0" xfId="0" applyNumberFormat="1" applyFont="1" applyFill="1" applyBorder="1" applyAlignment="1">
      <alignment horizontal="center" vertical="top"/>
    </xf>
    <xf numFmtId="165" fontId="9" fillId="0" borderId="0" xfId="0" applyNumberFormat="1" applyFont="1" applyFill="1"/>
    <xf numFmtId="0" fontId="0" fillId="0" borderId="0" xfId="0" applyFill="1" applyBorder="1"/>
    <xf numFmtId="0" fontId="9" fillId="3" borderId="0" xfId="0" applyFont="1" applyFill="1"/>
    <xf numFmtId="165" fontId="12" fillId="3" borderId="1" xfId="0" applyNumberFormat="1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1" xfId="0" applyNumberFormat="1" applyFont="1" applyFill="1" applyBorder="1" applyAlignment="1">
      <alignment horizontal="center" vertical="top" wrapText="1"/>
    </xf>
    <xf numFmtId="0" fontId="14" fillId="3" borderId="0" xfId="0" applyFont="1" applyFill="1" applyBorder="1" applyAlignment="1" applyProtection="1">
      <alignment horizontal="center"/>
    </xf>
    <xf numFmtId="0" fontId="15" fillId="3" borderId="0" xfId="0" applyFont="1" applyFill="1" applyBorder="1" applyAlignment="1" applyProtection="1"/>
    <xf numFmtId="0" fontId="13" fillId="3" borderId="0" xfId="0" applyFont="1" applyFill="1" applyAlignment="1">
      <alignment horizontal="center"/>
    </xf>
    <xf numFmtId="0" fontId="13" fillId="3" borderId="0" xfId="0" applyFont="1" applyFill="1"/>
    <xf numFmtId="0" fontId="14" fillId="3" borderId="1" xfId="0" applyFont="1" applyFill="1" applyBorder="1" applyAlignment="1">
      <alignment horizontal="center"/>
    </xf>
    <xf numFmtId="0" fontId="16" fillId="0" borderId="0" xfId="0" applyFont="1" applyFill="1"/>
    <xf numFmtId="0" fontId="7" fillId="3" borderId="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left" wrapText="1"/>
    </xf>
    <xf numFmtId="0" fontId="4" fillId="3" borderId="0" xfId="0" applyFont="1" applyFill="1" applyAlignment="1">
      <alignment horizontal="left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14" fillId="3" borderId="2" xfId="0" applyFont="1" applyFill="1" applyBorder="1" applyAlignment="1">
      <alignment horizontal="center" vertical="top" wrapText="1"/>
    </xf>
    <xf numFmtId="0" fontId="14" fillId="3" borderId="4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7" fillId="3" borderId="4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7" fillId="3" borderId="2" xfId="0" applyNumberFormat="1" applyFont="1" applyFill="1" applyBorder="1" applyAlignment="1">
      <alignment horizontal="center" vertical="center" wrapText="1"/>
    </xf>
    <xf numFmtId="0" fontId="7" fillId="3" borderId="4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top" wrapText="1"/>
    </xf>
    <xf numFmtId="0" fontId="13" fillId="3" borderId="4" xfId="0" applyFont="1" applyFill="1" applyBorder="1" applyAlignment="1">
      <alignment horizontal="center" vertical="top" wrapText="1"/>
    </xf>
    <xf numFmtId="0" fontId="13" fillId="3" borderId="1" xfId="0" applyFont="1" applyFill="1" applyBorder="1" applyAlignment="1">
      <alignment horizontal="center" vertical="top" wrapText="1"/>
    </xf>
    <xf numFmtId="0" fontId="7" fillId="3" borderId="1" xfId="0" applyNumberFormat="1" applyFont="1" applyFill="1" applyBorder="1" applyAlignment="1">
      <alignment horizontal="center" vertical="top" wrapText="1"/>
    </xf>
    <xf numFmtId="0" fontId="7" fillId="3" borderId="2" xfId="0" applyNumberFormat="1" applyFont="1" applyFill="1" applyBorder="1" applyAlignment="1">
      <alignment horizontal="center" vertical="top" wrapText="1"/>
    </xf>
    <xf numFmtId="0" fontId="7" fillId="3" borderId="3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/>
    </xf>
    <xf numFmtId="0" fontId="7" fillId="3" borderId="4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 vertical="top"/>
    </xf>
    <xf numFmtId="0" fontId="13" fillId="3" borderId="1" xfId="0" applyNumberFormat="1" applyFont="1" applyFill="1" applyBorder="1" applyAlignment="1">
      <alignment horizontal="center" vertical="top" wrapText="1"/>
    </xf>
    <xf numFmtId="0" fontId="13" fillId="3" borderId="2" xfId="0" applyNumberFormat="1" applyFont="1" applyFill="1" applyBorder="1" applyAlignment="1">
      <alignment horizontal="center" vertical="top" wrapText="1"/>
    </xf>
    <xf numFmtId="0" fontId="13" fillId="3" borderId="4" xfId="0" applyNumberFormat="1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49" fontId="13" fillId="3" borderId="1" xfId="0" applyNumberFormat="1" applyFont="1" applyFill="1" applyBorder="1" applyAlignment="1">
      <alignment horizontal="center" vertical="top" wrapText="1"/>
    </xf>
    <xf numFmtId="49" fontId="13" fillId="3" borderId="2" xfId="0" applyNumberFormat="1" applyFont="1" applyFill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3" borderId="4" xfId="0" applyNumberFormat="1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 vertical="top"/>
    </xf>
    <xf numFmtId="0" fontId="5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2" fillId="3" borderId="5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7" fillId="3" borderId="5" xfId="0" applyFont="1" applyFill="1" applyBorder="1" applyAlignment="1">
      <alignment horizontal="center" vertical="top" wrapText="1"/>
    </xf>
    <xf numFmtId="0" fontId="7" fillId="3" borderId="6" xfId="0" applyFont="1" applyFill="1" applyBorder="1" applyAlignment="1">
      <alignment horizontal="center" vertical="top" wrapText="1"/>
    </xf>
    <xf numFmtId="0" fontId="7" fillId="3" borderId="7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 vertical="top" wrapText="1"/>
    </xf>
    <xf numFmtId="0" fontId="7" fillId="3" borderId="3" xfId="0" applyFont="1" applyFill="1" applyBorder="1" applyAlignment="1">
      <alignment horizontal="center" vertical="top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FF00"/>
      <color rgb="FF00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0"/>
  <sheetViews>
    <sheetView showGridLines="0" tabSelected="1" topLeftCell="A49" zoomScale="93" zoomScaleNormal="93" workbookViewId="0">
      <selection activeCell="G6" sqref="G6"/>
    </sheetView>
  </sheetViews>
  <sheetFormatPr defaultColWidth="9.140625" defaultRowHeight="12.75" customHeight="1"/>
  <cols>
    <col min="1" max="1" width="5.5703125" style="3" customWidth="1"/>
    <col min="2" max="2" width="24.42578125" style="43" customWidth="1"/>
    <col min="3" max="3" width="17.85546875" style="3" customWidth="1"/>
    <col min="4" max="4" width="17.42578125" style="3" customWidth="1"/>
    <col min="5" max="5" width="13.140625" style="3" customWidth="1"/>
    <col min="6" max="6" width="16.140625" style="3" customWidth="1"/>
    <col min="7" max="7" width="15.28515625" style="4" customWidth="1"/>
    <col min="8" max="8" width="14.7109375" style="4" customWidth="1"/>
    <col min="9" max="9" width="15.140625" style="3" customWidth="1"/>
    <col min="10" max="10" width="16.5703125" style="4" customWidth="1"/>
    <col min="11" max="11" width="17.7109375" style="3" customWidth="1"/>
    <col min="12" max="12" width="14.140625" style="3" customWidth="1"/>
    <col min="13" max="13" width="24.42578125" style="3" customWidth="1"/>
    <col min="14" max="14" width="14.85546875" style="3"/>
    <col min="15" max="15" width="17.140625" style="3" customWidth="1"/>
    <col min="16" max="16" width="16.140625" style="3" customWidth="1"/>
    <col min="17" max="17" width="13.7109375" style="3"/>
    <col min="18" max="18" width="15" style="3" customWidth="1"/>
    <col min="19" max="19" width="12.5703125" style="3"/>
    <col min="20" max="21" width="11.42578125" style="3"/>
    <col min="22" max="16384" width="9.140625" style="3"/>
  </cols>
  <sheetData>
    <row r="1" spans="1:19" ht="30.75" customHeight="1">
      <c r="A1" s="5"/>
      <c r="B1" s="38"/>
      <c r="C1" s="6"/>
      <c r="D1" s="6"/>
      <c r="E1" s="7"/>
      <c r="F1" s="6"/>
      <c r="G1" s="7"/>
      <c r="H1" s="7"/>
      <c r="I1" s="7"/>
      <c r="J1" s="6"/>
      <c r="K1" s="46" t="s">
        <v>85</v>
      </c>
      <c r="L1" s="47"/>
      <c r="M1" s="26"/>
    </row>
    <row r="2" spans="1:19" ht="20.100000000000001" customHeight="1">
      <c r="A2" s="8"/>
      <c r="B2" s="39"/>
      <c r="C2" s="8"/>
      <c r="D2" s="8"/>
      <c r="E2" s="8"/>
      <c r="F2" s="8"/>
      <c r="G2" s="8"/>
      <c r="H2" s="8"/>
      <c r="I2" s="8"/>
      <c r="J2" s="8"/>
      <c r="K2" s="47"/>
      <c r="L2" s="47"/>
      <c r="M2" s="26"/>
    </row>
    <row r="3" spans="1:19" ht="12.75" customHeight="1">
      <c r="A3" s="9"/>
      <c r="B3" s="40"/>
      <c r="C3" s="9"/>
      <c r="D3" s="9"/>
      <c r="E3" s="9"/>
      <c r="F3" s="9"/>
      <c r="G3" s="9"/>
      <c r="H3" s="9"/>
      <c r="I3" s="9"/>
      <c r="J3" s="9"/>
      <c r="K3" s="47"/>
      <c r="L3" s="47"/>
      <c r="M3" s="26"/>
    </row>
    <row r="4" spans="1:19" ht="30.75" customHeight="1">
      <c r="A4" s="5"/>
      <c r="B4" s="38"/>
      <c r="C4" s="6"/>
      <c r="D4" s="6"/>
      <c r="E4" s="7"/>
      <c r="F4" s="6"/>
      <c r="G4" s="7"/>
      <c r="H4" s="7"/>
      <c r="I4" s="7"/>
      <c r="J4" s="6"/>
      <c r="K4" s="47" t="s">
        <v>0</v>
      </c>
      <c r="L4" s="47"/>
      <c r="M4" s="26"/>
    </row>
    <row r="5" spans="1:19" ht="20.100000000000001" customHeight="1">
      <c r="A5" s="8"/>
      <c r="B5" s="39"/>
      <c r="C5" s="8"/>
      <c r="D5" s="8"/>
      <c r="E5" s="8"/>
      <c r="F5" s="8"/>
      <c r="G5" s="8"/>
      <c r="H5" s="8"/>
      <c r="I5" s="8"/>
      <c r="J5" s="8"/>
      <c r="K5" s="47"/>
      <c r="L5" s="47"/>
      <c r="M5" s="26"/>
    </row>
    <row r="6" spans="1:19" ht="12.75" customHeight="1">
      <c r="A6" s="9"/>
      <c r="B6" s="40"/>
      <c r="C6" s="9"/>
      <c r="D6" s="9"/>
      <c r="E6" s="9"/>
      <c r="F6" s="9"/>
      <c r="G6" s="9"/>
      <c r="H6" s="9"/>
      <c r="I6" s="9"/>
      <c r="J6" s="9"/>
      <c r="K6" s="47"/>
      <c r="L6" s="47"/>
      <c r="M6" s="26"/>
    </row>
    <row r="7" spans="1:19" ht="23.1" customHeight="1">
      <c r="A7" s="85" t="s">
        <v>1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26"/>
    </row>
    <row r="8" spans="1:19" s="1" customFormat="1" ht="15" customHeight="1">
      <c r="A8" s="86" t="s">
        <v>2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27"/>
    </row>
    <row r="9" spans="1:19" ht="12.75" customHeight="1">
      <c r="A9" s="86" t="s">
        <v>3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26"/>
    </row>
    <row r="10" spans="1:19" ht="12.75" customHeight="1">
      <c r="A10" s="10"/>
      <c r="B10" s="41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26"/>
    </row>
    <row r="11" spans="1:19" ht="35.1" customHeight="1">
      <c r="A11" s="93" t="s">
        <v>4</v>
      </c>
      <c r="B11" s="50" t="s">
        <v>5</v>
      </c>
      <c r="C11" s="48" t="s">
        <v>6</v>
      </c>
      <c r="D11" s="48" t="s">
        <v>7</v>
      </c>
      <c r="E11" s="48" t="s">
        <v>8</v>
      </c>
      <c r="F11" s="87" t="s">
        <v>9</v>
      </c>
      <c r="G11" s="88"/>
      <c r="H11" s="88"/>
      <c r="I11" s="88"/>
      <c r="J11" s="88"/>
      <c r="K11" s="88"/>
      <c r="L11" s="89"/>
      <c r="M11" s="26"/>
    </row>
    <row r="12" spans="1:19" ht="135" customHeight="1">
      <c r="A12" s="94"/>
      <c r="B12" s="51"/>
      <c r="C12" s="49"/>
      <c r="D12" s="49"/>
      <c r="E12" s="49"/>
      <c r="F12" s="12" t="s">
        <v>10</v>
      </c>
      <c r="G12" s="12">
        <v>2025</v>
      </c>
      <c r="H12" s="12">
        <v>2026</v>
      </c>
      <c r="I12" s="12">
        <v>2027</v>
      </c>
      <c r="J12" s="12">
        <v>2028</v>
      </c>
      <c r="K12" s="12">
        <v>2029</v>
      </c>
      <c r="L12" s="12">
        <v>2030</v>
      </c>
      <c r="M12" s="26"/>
    </row>
    <row r="13" spans="1:19" ht="14.1" customHeight="1">
      <c r="A13" s="11">
        <v>1</v>
      </c>
      <c r="B13" s="42">
        <v>2</v>
      </c>
      <c r="C13" s="11">
        <v>3</v>
      </c>
      <c r="D13" s="11">
        <v>4</v>
      </c>
      <c r="E13" s="11">
        <v>5</v>
      </c>
      <c r="F13" s="11">
        <v>6</v>
      </c>
      <c r="G13" s="11">
        <v>7</v>
      </c>
      <c r="H13" s="11">
        <v>8</v>
      </c>
      <c r="I13" s="11">
        <v>9</v>
      </c>
      <c r="J13" s="11">
        <v>10</v>
      </c>
      <c r="K13" s="11">
        <v>11</v>
      </c>
      <c r="L13" s="11">
        <v>12</v>
      </c>
      <c r="M13" s="26"/>
    </row>
    <row r="14" spans="1:19" ht="54.95" customHeight="1">
      <c r="A14" s="52"/>
      <c r="B14" s="67" t="s">
        <v>11</v>
      </c>
      <c r="C14" s="54" t="s">
        <v>12</v>
      </c>
      <c r="D14" s="13" t="s">
        <v>13</v>
      </c>
      <c r="E14" s="55" t="s">
        <v>14</v>
      </c>
      <c r="F14" s="14">
        <f>F15+F16</f>
        <v>579102.99092999997</v>
      </c>
      <c r="G14" s="15">
        <f>G15+G16</f>
        <v>103159.55901</v>
      </c>
      <c r="H14" s="15">
        <f t="shared" ref="H14:L14" si="0">H15+H16</f>
        <v>113996.74335</v>
      </c>
      <c r="I14" s="14">
        <f t="shared" si="0"/>
        <v>107133.11308999998</v>
      </c>
      <c r="J14" s="15">
        <f t="shared" si="0"/>
        <v>88770.530839999992</v>
      </c>
      <c r="K14" s="14">
        <f t="shared" si="0"/>
        <v>83021.522319999989</v>
      </c>
      <c r="L14" s="14">
        <f t="shared" si="0"/>
        <v>83021.522319999989</v>
      </c>
      <c r="M14" s="28"/>
      <c r="N14" s="29"/>
      <c r="O14" s="29"/>
      <c r="P14" s="29"/>
      <c r="Q14" s="29"/>
      <c r="R14" s="29"/>
    </row>
    <row r="15" spans="1:19" ht="117" customHeight="1">
      <c r="A15" s="95"/>
      <c r="B15" s="67"/>
      <c r="C15" s="54"/>
      <c r="D15" s="16" t="s">
        <v>15</v>
      </c>
      <c r="E15" s="55"/>
      <c r="F15" s="14">
        <f>F22+F26+F32+F45+F51+F60+F63+F67</f>
        <v>67175.684599999993</v>
      </c>
      <c r="G15" s="14">
        <f t="shared" ref="G15:L15" si="1">G22+G26+G32+G45+G51+G60+G63+G67</f>
        <v>13608.43606</v>
      </c>
      <c r="H15" s="15">
        <f t="shared" si="1"/>
        <v>14257.1023</v>
      </c>
      <c r="I15" s="14">
        <f t="shared" si="1"/>
        <v>9260.4398500000007</v>
      </c>
      <c r="J15" s="15">
        <f t="shared" si="1"/>
        <v>9649.6636699999999</v>
      </c>
      <c r="K15" s="14">
        <f t="shared" si="1"/>
        <v>10200.021359999999</v>
      </c>
      <c r="L15" s="14">
        <f t="shared" si="1"/>
        <v>10200.021359999999</v>
      </c>
      <c r="M15" s="30"/>
      <c r="N15" s="31"/>
      <c r="O15" s="31"/>
      <c r="P15" s="31"/>
      <c r="Q15" s="31"/>
      <c r="R15" s="31"/>
      <c r="S15" s="33"/>
    </row>
    <row r="16" spans="1:19" ht="131.1" customHeight="1">
      <c r="A16" s="53"/>
      <c r="B16" s="67"/>
      <c r="C16" s="54"/>
      <c r="D16" s="16" t="s">
        <v>16</v>
      </c>
      <c r="E16" s="55"/>
      <c r="F16" s="14">
        <f>G16+H16+I16+J16+K16+L16</f>
        <v>511927.30632999993</v>
      </c>
      <c r="G16" s="15">
        <f t="shared" ref="G16:L16" si="2">G20+G33+G58</f>
        <v>89551.122950000004</v>
      </c>
      <c r="H16" s="15">
        <f t="shared" si="2"/>
        <v>99739.641050000006</v>
      </c>
      <c r="I16" s="15">
        <f t="shared" si="2"/>
        <v>97872.673239999989</v>
      </c>
      <c r="J16" s="15">
        <f t="shared" si="2"/>
        <v>79120.867169999998</v>
      </c>
      <c r="K16" s="15">
        <f t="shared" si="2"/>
        <v>72821.50095999999</v>
      </c>
      <c r="L16" s="15">
        <f t="shared" si="2"/>
        <v>72821.50095999999</v>
      </c>
      <c r="M16" s="30"/>
      <c r="N16" s="31"/>
      <c r="O16" s="31"/>
      <c r="P16" s="31"/>
      <c r="Q16" s="31"/>
      <c r="R16" s="31"/>
      <c r="S16" s="33"/>
    </row>
    <row r="17" spans="1:26" ht="18.95" customHeight="1">
      <c r="A17" s="61" t="s">
        <v>17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26"/>
    </row>
    <row r="18" spans="1:26" ht="56.1" customHeight="1">
      <c r="A18" s="75" t="s">
        <v>18</v>
      </c>
      <c r="B18" s="67" t="s">
        <v>19</v>
      </c>
      <c r="C18" s="54" t="s">
        <v>20</v>
      </c>
      <c r="D18" s="13" t="s">
        <v>13</v>
      </c>
      <c r="E18" s="55" t="s">
        <v>21</v>
      </c>
      <c r="F18" s="15">
        <f t="shared" ref="F18:L18" si="3">F19+F20</f>
        <v>17599.560300000001</v>
      </c>
      <c r="G18" s="15">
        <f t="shared" si="3"/>
        <v>2881.6514999999999</v>
      </c>
      <c r="H18" s="15">
        <f t="shared" si="3"/>
        <v>4164.8922000000002</v>
      </c>
      <c r="I18" s="15">
        <f t="shared" si="3"/>
        <v>2394.8568</v>
      </c>
      <c r="J18" s="15">
        <f t="shared" si="3"/>
        <v>2394.8568</v>
      </c>
      <c r="K18" s="15">
        <f t="shared" si="3"/>
        <v>2881.6514999999999</v>
      </c>
      <c r="L18" s="15">
        <f t="shared" si="3"/>
        <v>2881.6514999999999</v>
      </c>
      <c r="M18" s="26"/>
    </row>
    <row r="19" spans="1:26" ht="42.95" customHeight="1">
      <c r="A19" s="75"/>
      <c r="B19" s="67"/>
      <c r="C19" s="54"/>
      <c r="D19" s="16" t="s">
        <v>22</v>
      </c>
      <c r="E19" s="55"/>
      <c r="F19" s="18">
        <f t="shared" ref="F19:F28" si="4">G19+H19+I19+J19+K19+L19</f>
        <v>7978.8339700000006</v>
      </c>
      <c r="G19" s="18">
        <f t="shared" ref="G19:L20" si="5">G22</f>
        <v>1035.32855</v>
      </c>
      <c r="H19" s="18">
        <f t="shared" si="5"/>
        <v>1656.35115</v>
      </c>
      <c r="I19" s="18">
        <f t="shared" si="5"/>
        <v>1012.08356</v>
      </c>
      <c r="J19" s="18">
        <f t="shared" si="5"/>
        <v>1016.78963</v>
      </c>
      <c r="K19" s="18">
        <f t="shared" si="5"/>
        <v>1629.1405400000001</v>
      </c>
      <c r="L19" s="18">
        <f t="shared" si="5"/>
        <v>1629.1405400000001</v>
      </c>
      <c r="M19" s="26"/>
    </row>
    <row r="20" spans="1:26" ht="60" customHeight="1">
      <c r="A20" s="75"/>
      <c r="B20" s="67"/>
      <c r="C20" s="54"/>
      <c r="D20" s="16" t="s">
        <v>23</v>
      </c>
      <c r="E20" s="55"/>
      <c r="F20" s="18">
        <f t="shared" si="4"/>
        <v>9620.7263299999995</v>
      </c>
      <c r="G20" s="18">
        <f t="shared" si="5"/>
        <v>1846.32295</v>
      </c>
      <c r="H20" s="18">
        <f t="shared" si="5"/>
        <v>2508.5410499999998</v>
      </c>
      <c r="I20" s="18">
        <f t="shared" si="5"/>
        <v>1382.77324</v>
      </c>
      <c r="J20" s="18">
        <f t="shared" si="5"/>
        <v>1378.06717</v>
      </c>
      <c r="K20" s="18">
        <f t="shared" si="5"/>
        <v>1252.5109600000001</v>
      </c>
      <c r="L20" s="18">
        <f t="shared" si="5"/>
        <v>1252.5109600000001</v>
      </c>
      <c r="M20" s="26"/>
    </row>
    <row r="21" spans="1:26" s="2" customFormat="1" ht="51" customHeight="1">
      <c r="A21" s="75" t="s">
        <v>24</v>
      </c>
      <c r="B21" s="67" t="s">
        <v>25</v>
      </c>
      <c r="C21" s="54" t="s">
        <v>20</v>
      </c>
      <c r="D21" s="13" t="s">
        <v>13</v>
      </c>
      <c r="E21" s="55" t="s">
        <v>26</v>
      </c>
      <c r="F21" s="19">
        <f t="shared" si="4"/>
        <v>17599.560299999997</v>
      </c>
      <c r="G21" s="19">
        <v>2881.6514999999999</v>
      </c>
      <c r="H21" s="19">
        <f>H22+H23</f>
        <v>4164.8922000000002</v>
      </c>
      <c r="I21" s="35">
        <f t="shared" ref="I21:J21" si="6">I22+I23</f>
        <v>2394.8568</v>
      </c>
      <c r="J21" s="35">
        <f t="shared" si="6"/>
        <v>2394.8568</v>
      </c>
      <c r="K21" s="19">
        <f>K22+K23</f>
        <v>2881.6514999999999</v>
      </c>
      <c r="L21" s="19">
        <f>L22+L23</f>
        <v>2881.6514999999999</v>
      </c>
      <c r="M21" s="26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36" customHeight="1">
      <c r="A22" s="75"/>
      <c r="B22" s="67"/>
      <c r="C22" s="54"/>
      <c r="D22" s="16" t="s">
        <v>22</v>
      </c>
      <c r="E22" s="55"/>
      <c r="F22" s="20">
        <f t="shared" si="4"/>
        <v>7978.8339700000006</v>
      </c>
      <c r="G22" s="18">
        <v>1035.32855</v>
      </c>
      <c r="H22" s="19">
        <v>1656.35115</v>
      </c>
      <c r="I22" s="18">
        <f>1257.22367-245.14011</f>
        <v>1012.08356</v>
      </c>
      <c r="J22" s="18">
        <f>6.33393+1010.4557</f>
        <v>1016.78963</v>
      </c>
      <c r="K22" s="18">
        <v>1629.1405400000001</v>
      </c>
      <c r="L22" s="18">
        <v>1629.1405400000001</v>
      </c>
      <c r="M22" s="26"/>
    </row>
    <row r="23" spans="1:26" ht="39" customHeight="1">
      <c r="A23" s="75"/>
      <c r="B23" s="67"/>
      <c r="C23" s="54"/>
      <c r="D23" s="16" t="s">
        <v>23</v>
      </c>
      <c r="E23" s="55"/>
      <c r="F23" s="20">
        <f t="shared" si="4"/>
        <v>9620.7263299999995</v>
      </c>
      <c r="G23" s="18">
        <v>1846.32295</v>
      </c>
      <c r="H23" s="19">
        <v>2508.5410499999998</v>
      </c>
      <c r="I23" s="18">
        <f>1717.69933-334.92609</f>
        <v>1382.77324</v>
      </c>
      <c r="J23" s="18">
        <f>8.58447+1369.4827</f>
        <v>1378.06717</v>
      </c>
      <c r="K23" s="18">
        <v>1252.5109600000001</v>
      </c>
      <c r="L23" s="18">
        <v>1252.5109600000001</v>
      </c>
      <c r="M23" s="26"/>
    </row>
    <row r="24" spans="1:26" ht="24.75" customHeight="1">
      <c r="A24" s="17"/>
      <c r="B24" s="90" t="s">
        <v>27</v>
      </c>
      <c r="C24" s="91"/>
      <c r="D24" s="91"/>
      <c r="E24" s="91"/>
      <c r="F24" s="91"/>
      <c r="G24" s="91"/>
      <c r="H24" s="91"/>
      <c r="I24" s="91"/>
      <c r="J24" s="91"/>
      <c r="K24" s="91"/>
      <c r="L24" s="92"/>
      <c r="M24" s="26"/>
    </row>
    <row r="25" spans="1:26" ht="42" customHeight="1">
      <c r="A25" s="54" t="s">
        <v>28</v>
      </c>
      <c r="B25" s="76" t="s">
        <v>29</v>
      </c>
      <c r="C25" s="68" t="s">
        <v>20</v>
      </c>
      <c r="D25" s="13" t="s">
        <v>13</v>
      </c>
      <c r="E25" s="56" t="s">
        <v>30</v>
      </c>
      <c r="F25" s="15">
        <f t="shared" si="4"/>
        <v>37835.555630000003</v>
      </c>
      <c r="G25" s="15">
        <f t="shared" ref="G25:L25" si="7">G26</f>
        <v>5373.10437</v>
      </c>
      <c r="H25" s="15">
        <f t="shared" si="7"/>
        <v>5371.3872099999999</v>
      </c>
      <c r="I25" s="15">
        <f t="shared" si="7"/>
        <v>6788.8783700000004</v>
      </c>
      <c r="J25" s="15">
        <f t="shared" si="7"/>
        <v>7154.1769999999997</v>
      </c>
      <c r="K25" s="15">
        <f t="shared" si="7"/>
        <v>6574.0043400000004</v>
      </c>
      <c r="L25" s="15">
        <f t="shared" si="7"/>
        <v>6574.0043400000004</v>
      </c>
      <c r="M25" s="26"/>
    </row>
    <row r="26" spans="1:26" ht="45" customHeight="1">
      <c r="A26" s="54"/>
      <c r="B26" s="76"/>
      <c r="C26" s="68"/>
      <c r="D26" s="16" t="s">
        <v>22</v>
      </c>
      <c r="E26" s="56"/>
      <c r="F26" s="18">
        <f t="shared" si="4"/>
        <v>37835.555630000003</v>
      </c>
      <c r="G26" s="18">
        <f t="shared" ref="G26:L26" si="8">G28+G30</f>
        <v>5373.10437</v>
      </c>
      <c r="H26" s="18">
        <f t="shared" si="8"/>
        <v>5371.3872099999999</v>
      </c>
      <c r="I26" s="18">
        <f t="shared" si="8"/>
        <v>6788.8783700000004</v>
      </c>
      <c r="J26" s="18">
        <f t="shared" si="8"/>
        <v>7154.1769999999997</v>
      </c>
      <c r="K26" s="18">
        <f t="shared" si="8"/>
        <v>6574.0043400000004</v>
      </c>
      <c r="L26" s="18">
        <f t="shared" si="8"/>
        <v>6574.0043400000004</v>
      </c>
      <c r="M26" s="26"/>
    </row>
    <row r="27" spans="1:26" ht="42.95" customHeight="1">
      <c r="A27" s="73" t="s">
        <v>31</v>
      </c>
      <c r="B27" s="77" t="s">
        <v>32</v>
      </c>
      <c r="C27" s="69" t="s">
        <v>20</v>
      </c>
      <c r="D27" s="13" t="s">
        <v>13</v>
      </c>
      <c r="E27" s="57" t="s">
        <v>33</v>
      </c>
      <c r="F27" s="15">
        <f t="shared" si="4"/>
        <v>37335.555630000003</v>
      </c>
      <c r="G27" s="15">
        <f>SUM(G28:G28)</f>
        <v>4873.10437</v>
      </c>
      <c r="H27" s="15">
        <f>H28</f>
        <v>5371.3872099999999</v>
      </c>
      <c r="I27" s="15">
        <f>I28</f>
        <v>6788.8783700000004</v>
      </c>
      <c r="J27" s="15">
        <f>J28</f>
        <v>7154.1769999999997</v>
      </c>
      <c r="K27" s="15">
        <f>K28</f>
        <v>6574.0043400000004</v>
      </c>
      <c r="L27" s="15">
        <f>L28</f>
        <v>6574.0043400000004</v>
      </c>
      <c r="M27" s="26"/>
    </row>
    <row r="28" spans="1:26" ht="56.1" customHeight="1">
      <c r="A28" s="96"/>
      <c r="B28" s="78"/>
      <c r="C28" s="70"/>
      <c r="D28" s="16" t="s">
        <v>22</v>
      </c>
      <c r="E28" s="58"/>
      <c r="F28" s="18">
        <f t="shared" si="4"/>
        <v>37335.555630000003</v>
      </c>
      <c r="G28" s="18">
        <f>5666.10437-1030+17+220</f>
        <v>4873.10437</v>
      </c>
      <c r="H28" s="18">
        <v>5371.3872099999999</v>
      </c>
      <c r="I28" s="18">
        <v>6788.8783700000004</v>
      </c>
      <c r="J28" s="18">
        <v>7154.1769999999997</v>
      </c>
      <c r="K28" s="18">
        <v>6574.0043400000004</v>
      </c>
      <c r="L28" s="18">
        <v>6574.0043400000004</v>
      </c>
      <c r="M28" s="26"/>
    </row>
    <row r="29" spans="1:26" ht="66.95" customHeight="1">
      <c r="A29" s="73" t="s">
        <v>34</v>
      </c>
      <c r="B29" s="79" t="s">
        <v>35</v>
      </c>
      <c r="C29" s="71" t="s">
        <v>20</v>
      </c>
      <c r="D29" s="13" t="s">
        <v>13</v>
      </c>
      <c r="E29" s="59" t="s">
        <v>36</v>
      </c>
      <c r="F29" s="15">
        <f>F30</f>
        <v>500</v>
      </c>
      <c r="G29" s="15">
        <f t="shared" ref="G29:L29" si="9">G30</f>
        <v>500</v>
      </c>
      <c r="H29" s="15">
        <f t="shared" si="9"/>
        <v>0</v>
      </c>
      <c r="I29" s="15">
        <f t="shared" si="9"/>
        <v>0</v>
      </c>
      <c r="J29" s="15">
        <f t="shared" si="9"/>
        <v>0</v>
      </c>
      <c r="K29" s="15">
        <f t="shared" si="9"/>
        <v>0</v>
      </c>
      <c r="L29" s="15">
        <f t="shared" si="9"/>
        <v>0</v>
      </c>
      <c r="M29" s="26"/>
    </row>
    <row r="30" spans="1:26" ht="51.95" customHeight="1">
      <c r="A30" s="96"/>
      <c r="B30" s="79"/>
      <c r="C30" s="71"/>
      <c r="D30" s="16" t="s">
        <v>22</v>
      </c>
      <c r="E30" s="60"/>
      <c r="F30" s="18">
        <f>SUM(G30:L30)</f>
        <v>500</v>
      </c>
      <c r="G30" s="18">
        <v>500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26"/>
    </row>
    <row r="31" spans="1:26" ht="66.95" customHeight="1">
      <c r="A31" s="68" t="s">
        <v>37</v>
      </c>
      <c r="B31" s="76" t="s">
        <v>38</v>
      </c>
      <c r="C31" s="68" t="s">
        <v>12</v>
      </c>
      <c r="D31" s="13" t="s">
        <v>13</v>
      </c>
      <c r="E31" s="61" t="s">
        <v>39</v>
      </c>
      <c r="F31" s="15">
        <f>G31+H31+I31+J31+K31+L31</f>
        <v>504155.00641999999</v>
      </c>
      <c r="G31" s="22">
        <f t="shared" ref="G31:L31" si="10">G32+G33</f>
        <v>88234.8</v>
      </c>
      <c r="H31" s="22">
        <f>H32+H33</f>
        <v>98916.36394000001</v>
      </c>
      <c r="I31" s="22">
        <f>I34+I36+I38+I40</f>
        <v>96530.665919999999</v>
      </c>
      <c r="J31" s="22">
        <f>J34+J36+J38+J40</f>
        <v>77785.196559999997</v>
      </c>
      <c r="K31" s="22">
        <f t="shared" si="10"/>
        <v>71343.989999999991</v>
      </c>
      <c r="L31" s="22">
        <f t="shared" si="10"/>
        <v>71343.989999999991</v>
      </c>
      <c r="M31" s="26"/>
    </row>
    <row r="32" spans="1:26" ht="66.95" customHeight="1">
      <c r="A32" s="68"/>
      <c r="B32" s="76"/>
      <c r="C32" s="68"/>
      <c r="D32" s="16" t="s">
        <v>22</v>
      </c>
      <c r="E32" s="61"/>
      <c r="F32" s="18">
        <f>G32+H32+I32+J32+K32+L32</f>
        <v>2298.4264199999998</v>
      </c>
      <c r="G32" s="18">
        <f>G41+G42</f>
        <v>530</v>
      </c>
      <c r="H32" s="18">
        <f t="shared" ref="H32:L32" si="11">H41+H42</f>
        <v>1685.26394</v>
      </c>
      <c r="I32" s="18">
        <f t="shared" si="11"/>
        <v>40.765920000000001</v>
      </c>
      <c r="J32" s="18">
        <f t="shared" si="11"/>
        <v>42.396560000000001</v>
      </c>
      <c r="K32" s="18">
        <f t="shared" si="11"/>
        <v>0</v>
      </c>
      <c r="L32" s="18">
        <f t="shared" si="11"/>
        <v>0</v>
      </c>
      <c r="M32" s="26"/>
    </row>
    <row r="33" spans="1:26" ht="66" customHeight="1">
      <c r="A33" s="68"/>
      <c r="B33" s="76"/>
      <c r="C33" s="68"/>
      <c r="D33" s="16" t="s">
        <v>23</v>
      </c>
      <c r="E33" s="61"/>
      <c r="F33" s="18">
        <f t="shared" ref="F33:F55" si="12">G33+H33+I33+J33+K33+L33</f>
        <v>501856.58</v>
      </c>
      <c r="G33" s="18">
        <f t="shared" ref="G33:L33" si="13">G35+G37+G39</f>
        <v>87704.8</v>
      </c>
      <c r="H33" s="18">
        <f t="shared" si="13"/>
        <v>97231.1</v>
      </c>
      <c r="I33" s="18">
        <f t="shared" si="13"/>
        <v>96489.9</v>
      </c>
      <c r="J33" s="18">
        <f t="shared" si="13"/>
        <v>77742.8</v>
      </c>
      <c r="K33" s="18">
        <f t="shared" si="13"/>
        <v>71343.989999999991</v>
      </c>
      <c r="L33" s="18">
        <f t="shared" si="13"/>
        <v>71343.989999999991</v>
      </c>
      <c r="M33" s="26"/>
    </row>
    <row r="34" spans="1:26" ht="75" customHeight="1">
      <c r="A34" s="68" t="s">
        <v>40</v>
      </c>
      <c r="B34" s="76" t="s">
        <v>41</v>
      </c>
      <c r="C34" s="68" t="s">
        <v>20</v>
      </c>
      <c r="D34" s="13" t="s">
        <v>13</v>
      </c>
      <c r="E34" s="61" t="s">
        <v>42</v>
      </c>
      <c r="F34" s="15">
        <f t="shared" si="12"/>
        <v>12897.7</v>
      </c>
      <c r="G34" s="15">
        <f t="shared" ref="G34:L34" si="14">G35</f>
        <v>1955.8</v>
      </c>
      <c r="H34" s="15">
        <f t="shared" si="14"/>
        <v>2147.1</v>
      </c>
      <c r="I34" s="15">
        <f t="shared" si="14"/>
        <v>2275.9</v>
      </c>
      <c r="J34" s="15">
        <f t="shared" si="14"/>
        <v>2411.6999999999998</v>
      </c>
      <c r="K34" s="15">
        <f t="shared" si="14"/>
        <v>2053.6</v>
      </c>
      <c r="L34" s="15">
        <f t="shared" si="14"/>
        <v>2053.6</v>
      </c>
      <c r="M34" s="26"/>
      <c r="N34" s="29"/>
    </row>
    <row r="35" spans="1:26" ht="231" customHeight="1">
      <c r="A35" s="68"/>
      <c r="B35" s="76"/>
      <c r="C35" s="68"/>
      <c r="D35" s="16" t="s">
        <v>23</v>
      </c>
      <c r="E35" s="61"/>
      <c r="F35" s="18">
        <f t="shared" si="12"/>
        <v>12897.7</v>
      </c>
      <c r="G35" s="18">
        <f>2032.8-0.38309-76.61691</f>
        <v>1955.8</v>
      </c>
      <c r="H35" s="18">
        <v>2147.1</v>
      </c>
      <c r="I35" s="18">
        <v>2275.9</v>
      </c>
      <c r="J35" s="18">
        <v>2411.6999999999998</v>
      </c>
      <c r="K35" s="18">
        <v>2053.6</v>
      </c>
      <c r="L35" s="18">
        <v>2053.6</v>
      </c>
      <c r="M35" s="26"/>
    </row>
    <row r="36" spans="1:26" ht="75" customHeight="1">
      <c r="A36" s="68" t="s">
        <v>43</v>
      </c>
      <c r="B36" s="76" t="s">
        <v>44</v>
      </c>
      <c r="C36" s="68" t="s">
        <v>20</v>
      </c>
      <c r="D36" s="13" t="s">
        <v>13</v>
      </c>
      <c r="E36" s="61" t="s">
        <v>45</v>
      </c>
      <c r="F36" s="15">
        <f t="shared" si="12"/>
        <v>451932.08</v>
      </c>
      <c r="G36" s="15">
        <f t="shared" ref="G36:L36" si="15">G37</f>
        <v>79801.8</v>
      </c>
      <c r="H36" s="15">
        <f>H37</f>
        <v>88899.199999999997</v>
      </c>
      <c r="I36" s="15">
        <f t="shared" ref="I36:J36" si="16">I37</f>
        <v>87782</v>
      </c>
      <c r="J36" s="15">
        <f t="shared" si="16"/>
        <v>68642.3</v>
      </c>
      <c r="K36" s="15">
        <f t="shared" si="15"/>
        <v>63403.39</v>
      </c>
      <c r="L36" s="15">
        <f t="shared" si="15"/>
        <v>63403.39</v>
      </c>
      <c r="M36" s="26"/>
    </row>
    <row r="37" spans="1:26" ht="71.099999999999994" customHeight="1">
      <c r="A37" s="68"/>
      <c r="B37" s="76"/>
      <c r="C37" s="68"/>
      <c r="D37" s="16" t="s">
        <v>23</v>
      </c>
      <c r="E37" s="61"/>
      <c r="F37" s="18">
        <f t="shared" si="12"/>
        <v>451932.08</v>
      </c>
      <c r="G37" s="18">
        <f>89156.8-19.403-3880.597-27.1393-733-4694.8607</f>
        <v>79801.8</v>
      </c>
      <c r="H37" s="15">
        <v>88899.199999999997</v>
      </c>
      <c r="I37" s="15">
        <v>87782</v>
      </c>
      <c r="J37" s="15">
        <v>68642.3</v>
      </c>
      <c r="K37" s="18">
        <v>63403.39</v>
      </c>
      <c r="L37" s="18">
        <v>63403.39</v>
      </c>
      <c r="M37" s="26"/>
    </row>
    <row r="38" spans="1:26" ht="50.1" customHeight="1">
      <c r="A38" s="68" t="s">
        <v>46</v>
      </c>
      <c r="B38" s="76" t="s">
        <v>47</v>
      </c>
      <c r="C38" s="68" t="s">
        <v>20</v>
      </c>
      <c r="D38" s="13" t="s">
        <v>13</v>
      </c>
      <c r="E38" s="61" t="s">
        <v>48</v>
      </c>
      <c r="F38" s="15">
        <f t="shared" si="12"/>
        <v>37026.800000000003</v>
      </c>
      <c r="G38" s="15">
        <f t="shared" ref="G38:L38" si="17">G39</f>
        <v>5947.2</v>
      </c>
      <c r="H38" s="15">
        <f t="shared" si="17"/>
        <v>6184.8</v>
      </c>
      <c r="I38" s="15">
        <f t="shared" si="17"/>
        <v>6432</v>
      </c>
      <c r="J38" s="15">
        <f t="shared" si="17"/>
        <v>6688.8</v>
      </c>
      <c r="K38" s="15">
        <f t="shared" si="17"/>
        <v>5887</v>
      </c>
      <c r="L38" s="15">
        <f t="shared" si="17"/>
        <v>5887</v>
      </c>
      <c r="M38" s="26"/>
    </row>
    <row r="39" spans="1:26" ht="53.1" customHeight="1">
      <c r="A39" s="68"/>
      <c r="B39" s="76"/>
      <c r="C39" s="68"/>
      <c r="D39" s="16" t="s">
        <v>23</v>
      </c>
      <c r="E39" s="61"/>
      <c r="F39" s="18">
        <f t="shared" si="12"/>
        <v>37026.800000000003</v>
      </c>
      <c r="G39" s="18">
        <f>5508.8+438.4</f>
        <v>5947.2</v>
      </c>
      <c r="H39" s="18">
        <v>6184.8</v>
      </c>
      <c r="I39" s="18">
        <v>6432</v>
      </c>
      <c r="J39" s="18">
        <v>6688.8</v>
      </c>
      <c r="K39" s="18">
        <v>5887</v>
      </c>
      <c r="L39" s="18">
        <v>5887</v>
      </c>
      <c r="M39" s="26"/>
    </row>
    <row r="40" spans="1:26" ht="53.1" customHeight="1">
      <c r="A40" s="68" t="s">
        <v>49</v>
      </c>
      <c r="B40" s="77" t="s">
        <v>84</v>
      </c>
      <c r="C40" s="68" t="s">
        <v>20</v>
      </c>
      <c r="D40" s="13" t="s">
        <v>13</v>
      </c>
      <c r="E40" s="62" t="s">
        <v>50</v>
      </c>
      <c r="F40" s="15">
        <f t="shared" si="12"/>
        <v>2259.2284199999999</v>
      </c>
      <c r="G40" s="15">
        <f>G41</f>
        <v>530</v>
      </c>
      <c r="H40" s="15">
        <f>H41</f>
        <v>1646.06594</v>
      </c>
      <c r="I40" s="15">
        <f t="shared" ref="I40:J40" si="18">I41</f>
        <v>40.765920000000001</v>
      </c>
      <c r="J40" s="15">
        <f t="shared" si="18"/>
        <v>42.396560000000001</v>
      </c>
      <c r="K40" s="15">
        <v>0</v>
      </c>
      <c r="L40" s="15">
        <v>0</v>
      </c>
      <c r="M40" s="26"/>
    </row>
    <row r="41" spans="1:26" ht="63.75" customHeight="1">
      <c r="A41" s="68"/>
      <c r="B41" s="78"/>
      <c r="C41" s="68"/>
      <c r="D41" s="16" t="s">
        <v>22</v>
      </c>
      <c r="E41" s="63"/>
      <c r="F41" s="18">
        <f t="shared" si="12"/>
        <v>2259.2284199999999</v>
      </c>
      <c r="G41" s="18">
        <f>400+130</f>
        <v>530</v>
      </c>
      <c r="H41" s="18">
        <f>1685.26394-39.198</f>
        <v>1646.06594</v>
      </c>
      <c r="I41" s="18">
        <v>40.765920000000001</v>
      </c>
      <c r="J41" s="18">
        <v>42.396560000000001</v>
      </c>
      <c r="K41" s="18">
        <v>0</v>
      </c>
      <c r="L41" s="18">
        <v>0</v>
      </c>
      <c r="M41" s="26"/>
    </row>
    <row r="42" spans="1:26" ht="63.75" customHeight="1">
      <c r="A42" s="69" t="s">
        <v>86</v>
      </c>
      <c r="B42" s="77" t="s">
        <v>87</v>
      </c>
      <c r="C42" s="68" t="s">
        <v>20</v>
      </c>
      <c r="D42" s="36" t="s">
        <v>13</v>
      </c>
      <c r="E42" s="62" t="s">
        <v>88</v>
      </c>
      <c r="F42" s="18">
        <f>H42+I42+J42+K42+L42+G42</f>
        <v>39.198</v>
      </c>
      <c r="G42" s="18">
        <f>G43</f>
        <v>0</v>
      </c>
      <c r="H42" s="18">
        <f>H43</f>
        <v>39.198</v>
      </c>
      <c r="I42" s="18">
        <f t="shared" ref="I42:L42" si="19">I43</f>
        <v>0</v>
      </c>
      <c r="J42" s="18">
        <f t="shared" si="19"/>
        <v>0</v>
      </c>
      <c r="K42" s="18">
        <f t="shared" si="19"/>
        <v>0</v>
      </c>
      <c r="L42" s="18">
        <f t="shared" si="19"/>
        <v>0</v>
      </c>
      <c r="M42" s="26"/>
    </row>
    <row r="43" spans="1:26" ht="63.75" customHeight="1">
      <c r="A43" s="83"/>
      <c r="B43" s="78"/>
      <c r="C43" s="68"/>
      <c r="D43" s="37" t="s">
        <v>22</v>
      </c>
      <c r="E43" s="63"/>
      <c r="F43" s="18">
        <f>G43+H43+I43+J43+K43+L43</f>
        <v>39.198</v>
      </c>
      <c r="G43" s="18">
        <v>0</v>
      </c>
      <c r="H43" s="18">
        <v>39.198</v>
      </c>
      <c r="I43" s="18">
        <v>0</v>
      </c>
      <c r="J43" s="18">
        <v>0</v>
      </c>
      <c r="K43" s="18">
        <v>0</v>
      </c>
      <c r="L43" s="18">
        <v>0</v>
      </c>
      <c r="M43" s="26"/>
    </row>
    <row r="44" spans="1:26" ht="57" customHeight="1">
      <c r="A44" s="69" t="s">
        <v>51</v>
      </c>
      <c r="B44" s="77" t="s">
        <v>52</v>
      </c>
      <c r="C44" s="68" t="s">
        <v>12</v>
      </c>
      <c r="D44" s="13" t="s">
        <v>13</v>
      </c>
      <c r="E44" s="62" t="s">
        <v>53</v>
      </c>
      <c r="F44" s="15">
        <f t="shared" si="12"/>
        <v>15111.908579999998</v>
      </c>
      <c r="G44" s="15">
        <f t="shared" ref="G44:L44" si="20">G45</f>
        <v>6384.0031399999998</v>
      </c>
      <c r="H44" s="15">
        <f t="shared" si="20"/>
        <v>4562.1000000000004</v>
      </c>
      <c r="I44" s="15">
        <f t="shared" si="20"/>
        <v>736.71199999999999</v>
      </c>
      <c r="J44" s="15">
        <f t="shared" si="20"/>
        <v>754.30047999999999</v>
      </c>
      <c r="K44" s="15">
        <f t="shared" si="20"/>
        <v>1337.3964800000001</v>
      </c>
      <c r="L44" s="15">
        <f t="shared" si="20"/>
        <v>1337.3964800000001</v>
      </c>
      <c r="M44" s="26"/>
    </row>
    <row r="45" spans="1:26" ht="60" customHeight="1">
      <c r="A45" s="83"/>
      <c r="B45" s="78"/>
      <c r="C45" s="68"/>
      <c r="D45" s="16" t="s">
        <v>22</v>
      </c>
      <c r="E45" s="63"/>
      <c r="F45" s="18">
        <f>G45+H45+I45+J45+K45+L45</f>
        <v>15111.908579999998</v>
      </c>
      <c r="G45" s="18">
        <f>G47+G49</f>
        <v>6384.0031399999998</v>
      </c>
      <c r="H45" s="18">
        <f t="shared" ref="H45:L45" si="21">H47+H49</f>
        <v>4562.1000000000004</v>
      </c>
      <c r="I45" s="18">
        <f t="shared" si="21"/>
        <v>736.71199999999999</v>
      </c>
      <c r="J45" s="18">
        <f t="shared" si="21"/>
        <v>754.30047999999999</v>
      </c>
      <c r="K45" s="18">
        <f t="shared" si="21"/>
        <v>1337.3964800000001</v>
      </c>
      <c r="L45" s="18">
        <f t="shared" si="21"/>
        <v>1337.3964800000001</v>
      </c>
      <c r="M45" s="26"/>
      <c r="N45" s="29"/>
      <c r="O45" s="29"/>
      <c r="P45" s="29"/>
      <c r="Q45" s="29"/>
    </row>
    <row r="46" spans="1:26" s="2" customFormat="1" ht="54" customHeight="1">
      <c r="A46" s="68" t="s">
        <v>54</v>
      </c>
      <c r="B46" s="76" t="s">
        <v>55</v>
      </c>
      <c r="C46" s="68" t="s">
        <v>20</v>
      </c>
      <c r="D46" s="13" t="s">
        <v>13</v>
      </c>
      <c r="E46" s="61" t="s">
        <v>56</v>
      </c>
      <c r="F46" s="15">
        <f>F47</f>
        <v>1578.492</v>
      </c>
      <c r="G46" s="15">
        <f t="shared" ref="G46:L46" si="22">G47</f>
        <v>245</v>
      </c>
      <c r="H46" s="15">
        <f t="shared" si="22"/>
        <v>339.3</v>
      </c>
      <c r="I46" s="15">
        <f t="shared" si="22"/>
        <v>297</v>
      </c>
      <c r="J46" s="15">
        <f t="shared" si="22"/>
        <v>297</v>
      </c>
      <c r="K46" s="15">
        <f t="shared" si="22"/>
        <v>200.096</v>
      </c>
      <c r="L46" s="15">
        <f t="shared" si="22"/>
        <v>200.096</v>
      </c>
      <c r="M46" s="32"/>
      <c r="N46" s="29"/>
      <c r="O46" s="29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54" customHeight="1">
      <c r="A47" s="68"/>
      <c r="B47" s="76"/>
      <c r="C47" s="68"/>
      <c r="D47" s="16" t="s">
        <v>22</v>
      </c>
      <c r="E47" s="61"/>
      <c r="F47" s="18">
        <f>G47+H47+I47+J47+K47+L47</f>
        <v>1578.492</v>
      </c>
      <c r="G47" s="18">
        <f>313.5-68.5</f>
        <v>245</v>
      </c>
      <c r="H47" s="18">
        <f>297+42.3</f>
        <v>339.3</v>
      </c>
      <c r="I47" s="18">
        <v>297</v>
      </c>
      <c r="J47" s="18">
        <v>297</v>
      </c>
      <c r="K47" s="18">
        <v>200.096</v>
      </c>
      <c r="L47" s="18">
        <v>200.096</v>
      </c>
      <c r="M47" s="26"/>
    </row>
    <row r="48" spans="1:26" ht="54" customHeight="1">
      <c r="A48" s="68" t="s">
        <v>57</v>
      </c>
      <c r="B48" s="76" t="s">
        <v>58</v>
      </c>
      <c r="C48" s="68" t="s">
        <v>59</v>
      </c>
      <c r="D48" s="13" t="s">
        <v>13</v>
      </c>
      <c r="E48" s="61" t="s">
        <v>60</v>
      </c>
      <c r="F48" s="15">
        <f t="shared" si="12"/>
        <v>13533.416579999999</v>
      </c>
      <c r="G48" s="15">
        <f t="shared" ref="G48:L48" si="23">G49</f>
        <v>6139.0031399999998</v>
      </c>
      <c r="H48" s="15">
        <f t="shared" si="23"/>
        <v>4222.8</v>
      </c>
      <c r="I48" s="15">
        <f t="shared" si="23"/>
        <v>439.71199999999999</v>
      </c>
      <c r="J48" s="15">
        <f t="shared" si="23"/>
        <v>457.30047999999999</v>
      </c>
      <c r="K48" s="15">
        <f t="shared" si="23"/>
        <v>1137.3004800000001</v>
      </c>
      <c r="L48" s="15">
        <f t="shared" si="23"/>
        <v>1137.3004800000001</v>
      </c>
      <c r="M48" s="26"/>
    </row>
    <row r="49" spans="1:21" ht="62.1" customHeight="1">
      <c r="A49" s="68"/>
      <c r="B49" s="76"/>
      <c r="C49" s="68"/>
      <c r="D49" s="16" t="s">
        <v>22</v>
      </c>
      <c r="E49" s="61"/>
      <c r="F49" s="18">
        <f t="shared" si="12"/>
        <v>13533.416579999999</v>
      </c>
      <c r="G49" s="18">
        <f>4388.784+1030-0.39686-0.6-50-28.784+800</f>
        <v>6139.0031399999998</v>
      </c>
      <c r="H49" s="18">
        <f>4222.8</f>
        <v>4222.8</v>
      </c>
      <c r="I49" s="18">
        <v>439.71199999999999</v>
      </c>
      <c r="J49" s="18">
        <v>457.30047999999999</v>
      </c>
      <c r="K49" s="18">
        <v>1137.3004800000001</v>
      </c>
      <c r="L49" s="18">
        <v>1137.3004800000001</v>
      </c>
      <c r="M49" s="32"/>
      <c r="N49" s="29"/>
      <c r="O49" s="29"/>
      <c r="P49" s="29"/>
      <c r="Q49" s="29"/>
      <c r="R49" s="29"/>
      <c r="S49" s="29"/>
      <c r="T49" s="29"/>
      <c r="U49" s="29"/>
    </row>
    <row r="50" spans="1:21" ht="44.25" customHeight="1">
      <c r="A50" s="75" t="s">
        <v>61</v>
      </c>
      <c r="B50" s="80" t="s">
        <v>62</v>
      </c>
      <c r="C50" s="54" t="s">
        <v>20</v>
      </c>
      <c r="D50" s="16" t="s">
        <v>13</v>
      </c>
      <c r="E50" s="56" t="s">
        <v>63</v>
      </c>
      <c r="F50" s="15">
        <f t="shared" si="12"/>
        <v>3180.96</v>
      </c>
      <c r="G50" s="15">
        <f>G51</f>
        <v>286</v>
      </c>
      <c r="H50" s="15">
        <f>H54+H52</f>
        <v>682</v>
      </c>
      <c r="I50" s="15">
        <f t="shared" ref="I50:J50" si="24">I54+I52</f>
        <v>682</v>
      </c>
      <c r="J50" s="15">
        <f t="shared" si="24"/>
        <v>682</v>
      </c>
      <c r="K50" s="15">
        <f>K54+K52</f>
        <v>424.48</v>
      </c>
      <c r="L50" s="15">
        <f>L54+L52</f>
        <v>424.48</v>
      </c>
      <c r="M50" s="26"/>
    </row>
    <row r="51" spans="1:21" ht="65.25" customHeight="1">
      <c r="A51" s="75"/>
      <c r="B51" s="80"/>
      <c r="C51" s="54"/>
      <c r="D51" s="16" t="s">
        <v>22</v>
      </c>
      <c r="E51" s="56"/>
      <c r="F51" s="18">
        <f t="shared" si="12"/>
        <v>3180.96</v>
      </c>
      <c r="G51" s="18">
        <f>G52+G54</f>
        <v>286</v>
      </c>
      <c r="H51" s="18">
        <f>H53+H55</f>
        <v>682</v>
      </c>
      <c r="I51" s="18">
        <f t="shared" ref="I51:J51" si="25">I53+I55</f>
        <v>682</v>
      </c>
      <c r="J51" s="18">
        <f t="shared" si="25"/>
        <v>682</v>
      </c>
      <c r="K51" s="18">
        <f>K55+K53</f>
        <v>424.48</v>
      </c>
      <c r="L51" s="18">
        <f>L55+L53</f>
        <v>424.48</v>
      </c>
      <c r="M51" s="26"/>
    </row>
    <row r="52" spans="1:21" ht="46.5" customHeight="1">
      <c r="A52" s="73" t="s">
        <v>64</v>
      </c>
      <c r="B52" s="81" t="s">
        <v>65</v>
      </c>
      <c r="C52" s="52" t="s">
        <v>20</v>
      </c>
      <c r="D52" s="16" t="s">
        <v>13</v>
      </c>
      <c r="E52" s="64" t="s">
        <v>66</v>
      </c>
      <c r="F52" s="15">
        <f>F53</f>
        <v>200</v>
      </c>
      <c r="G52" s="15">
        <f t="shared" ref="G52:L52" si="26">G53</f>
        <v>0</v>
      </c>
      <c r="H52" s="15">
        <f t="shared" si="26"/>
        <v>0</v>
      </c>
      <c r="I52" s="15">
        <f t="shared" si="26"/>
        <v>0</v>
      </c>
      <c r="J52" s="15">
        <f t="shared" si="26"/>
        <v>0</v>
      </c>
      <c r="K52" s="15">
        <f t="shared" si="26"/>
        <v>100</v>
      </c>
      <c r="L52" s="15">
        <f t="shared" si="26"/>
        <v>100</v>
      </c>
      <c r="M52" s="26"/>
    </row>
    <row r="53" spans="1:21" ht="48.75" customHeight="1">
      <c r="A53" s="84"/>
      <c r="B53" s="82"/>
      <c r="C53" s="72"/>
      <c r="D53" s="16" t="s">
        <v>22</v>
      </c>
      <c r="E53" s="58"/>
      <c r="F53" s="18">
        <f>G53+H53+I53+J53+K53+L53</f>
        <v>200</v>
      </c>
      <c r="G53" s="18">
        <v>0</v>
      </c>
      <c r="H53" s="18">
        <v>0</v>
      </c>
      <c r="I53" s="18">
        <v>0</v>
      </c>
      <c r="J53" s="18">
        <v>0</v>
      </c>
      <c r="K53" s="18">
        <v>100</v>
      </c>
      <c r="L53" s="18">
        <v>100</v>
      </c>
      <c r="M53" s="26"/>
    </row>
    <row r="54" spans="1:21" ht="66" customHeight="1">
      <c r="A54" s="75" t="s">
        <v>67</v>
      </c>
      <c r="B54" s="67" t="s">
        <v>68</v>
      </c>
      <c r="C54" s="54" t="s">
        <v>20</v>
      </c>
      <c r="D54" s="13" t="s">
        <v>13</v>
      </c>
      <c r="E54" s="44" t="s">
        <v>69</v>
      </c>
      <c r="F54" s="15">
        <f t="shared" si="12"/>
        <v>2980.96</v>
      </c>
      <c r="G54" s="15">
        <f t="shared" ref="G54:L54" si="27">G55</f>
        <v>286</v>
      </c>
      <c r="H54" s="15">
        <f t="shared" si="27"/>
        <v>682</v>
      </c>
      <c r="I54" s="15">
        <f t="shared" si="27"/>
        <v>682</v>
      </c>
      <c r="J54" s="15">
        <f t="shared" si="27"/>
        <v>682</v>
      </c>
      <c r="K54" s="15">
        <f t="shared" si="27"/>
        <v>324.48</v>
      </c>
      <c r="L54" s="15">
        <f t="shared" si="27"/>
        <v>324.48</v>
      </c>
      <c r="M54" s="26"/>
    </row>
    <row r="55" spans="1:21" ht="375" customHeight="1">
      <c r="A55" s="75"/>
      <c r="B55" s="67"/>
      <c r="C55" s="54"/>
      <c r="D55" s="16" t="s">
        <v>22</v>
      </c>
      <c r="E55" s="45"/>
      <c r="F55" s="18">
        <f t="shared" si="12"/>
        <v>2980.96</v>
      </c>
      <c r="G55" s="18">
        <f>300-14</f>
        <v>286</v>
      </c>
      <c r="H55" s="18">
        <v>682</v>
      </c>
      <c r="I55" s="18">
        <v>682</v>
      </c>
      <c r="J55" s="18">
        <v>682</v>
      </c>
      <c r="K55" s="18">
        <v>324.48</v>
      </c>
      <c r="L55" s="18">
        <v>324.48</v>
      </c>
      <c r="M55" s="26"/>
    </row>
    <row r="56" spans="1:21" ht="54" customHeight="1">
      <c r="A56" s="75" t="s">
        <v>70</v>
      </c>
      <c r="B56" s="67" t="s">
        <v>71</v>
      </c>
      <c r="C56" s="54" t="s">
        <v>20</v>
      </c>
      <c r="D56" s="13" t="s">
        <v>13</v>
      </c>
      <c r="E56" s="56" t="s">
        <v>72</v>
      </c>
      <c r="F56" s="23">
        <f t="shared" ref="F56:F61" si="28">G56+H56+I56+J56+K56+L56</f>
        <v>900</v>
      </c>
      <c r="G56" s="23">
        <f t="shared" ref="G56:L56" si="29">G57+G58</f>
        <v>0</v>
      </c>
      <c r="H56" s="23">
        <f t="shared" si="29"/>
        <v>0</v>
      </c>
      <c r="I56" s="23">
        <f t="shared" si="29"/>
        <v>0</v>
      </c>
      <c r="J56" s="23">
        <f t="shared" si="29"/>
        <v>0</v>
      </c>
      <c r="K56" s="23">
        <f t="shared" si="29"/>
        <v>450</v>
      </c>
      <c r="L56" s="23">
        <f t="shared" si="29"/>
        <v>450</v>
      </c>
      <c r="M56" s="26"/>
    </row>
    <row r="57" spans="1:21" ht="33.950000000000003" customHeight="1">
      <c r="A57" s="75"/>
      <c r="B57" s="67"/>
      <c r="C57" s="54"/>
      <c r="D57" s="16" t="s">
        <v>22</v>
      </c>
      <c r="E57" s="56"/>
      <c r="F57" s="24">
        <f t="shared" si="28"/>
        <v>450</v>
      </c>
      <c r="G57" s="24">
        <f t="shared" ref="G57:L58" si="30">G60</f>
        <v>0</v>
      </c>
      <c r="H57" s="24">
        <f>H60</f>
        <v>0</v>
      </c>
      <c r="I57" s="24">
        <f t="shared" si="30"/>
        <v>0</v>
      </c>
      <c r="J57" s="24">
        <f t="shared" si="30"/>
        <v>0</v>
      </c>
      <c r="K57" s="24">
        <f t="shared" si="30"/>
        <v>225</v>
      </c>
      <c r="L57" s="24">
        <f t="shared" si="30"/>
        <v>225</v>
      </c>
      <c r="M57" s="26"/>
    </row>
    <row r="58" spans="1:21" ht="51" customHeight="1">
      <c r="A58" s="75"/>
      <c r="B58" s="67"/>
      <c r="C58" s="54"/>
      <c r="D58" s="16" t="s">
        <v>23</v>
      </c>
      <c r="E58" s="56"/>
      <c r="F58" s="24">
        <f t="shared" si="28"/>
        <v>450</v>
      </c>
      <c r="G58" s="24">
        <f t="shared" si="30"/>
        <v>0</v>
      </c>
      <c r="H58" s="24">
        <f t="shared" si="30"/>
        <v>0</v>
      </c>
      <c r="I58" s="24">
        <f t="shared" si="30"/>
        <v>0</v>
      </c>
      <c r="J58" s="24">
        <f t="shared" si="30"/>
        <v>0</v>
      </c>
      <c r="K58" s="24">
        <f t="shared" si="30"/>
        <v>225</v>
      </c>
      <c r="L58" s="24">
        <f t="shared" si="30"/>
        <v>225</v>
      </c>
      <c r="M58" s="26"/>
    </row>
    <row r="59" spans="1:21" ht="48.95" customHeight="1">
      <c r="A59" s="75" t="s">
        <v>73</v>
      </c>
      <c r="B59" s="67" t="s">
        <v>74</v>
      </c>
      <c r="C59" s="54" t="s">
        <v>20</v>
      </c>
      <c r="D59" s="13" t="s">
        <v>13</v>
      </c>
      <c r="E59" s="25"/>
      <c r="F59" s="15">
        <f t="shared" si="28"/>
        <v>900</v>
      </c>
      <c r="G59" s="15">
        <f t="shared" ref="G59:L59" si="31">G60+G61</f>
        <v>0</v>
      </c>
      <c r="H59" s="15">
        <f t="shared" si="31"/>
        <v>0</v>
      </c>
      <c r="I59" s="15">
        <f t="shared" si="31"/>
        <v>0</v>
      </c>
      <c r="J59" s="15">
        <f t="shared" si="31"/>
        <v>0</v>
      </c>
      <c r="K59" s="15">
        <f t="shared" si="31"/>
        <v>450</v>
      </c>
      <c r="L59" s="15">
        <f t="shared" si="31"/>
        <v>450</v>
      </c>
      <c r="M59" s="26"/>
    </row>
    <row r="60" spans="1:21" ht="49.5" customHeight="1">
      <c r="A60" s="75"/>
      <c r="B60" s="67"/>
      <c r="C60" s="54"/>
      <c r="D60" s="16" t="s">
        <v>22</v>
      </c>
      <c r="E60" s="21" t="s">
        <v>75</v>
      </c>
      <c r="F60" s="18">
        <f t="shared" si="28"/>
        <v>450</v>
      </c>
      <c r="G60" s="18">
        <v>0</v>
      </c>
      <c r="H60" s="18">
        <v>0</v>
      </c>
      <c r="I60" s="18">
        <v>0</v>
      </c>
      <c r="J60" s="18">
        <v>0</v>
      </c>
      <c r="K60" s="18">
        <v>225</v>
      </c>
      <c r="L60" s="18">
        <v>225</v>
      </c>
      <c r="M60" s="26"/>
    </row>
    <row r="61" spans="1:21" ht="140.1" customHeight="1">
      <c r="A61" s="75"/>
      <c r="B61" s="67"/>
      <c r="C61" s="54"/>
      <c r="D61" s="16" t="s">
        <v>23</v>
      </c>
      <c r="E61" s="21" t="s">
        <v>75</v>
      </c>
      <c r="F61" s="18">
        <f t="shared" si="28"/>
        <v>450</v>
      </c>
      <c r="G61" s="18">
        <v>0</v>
      </c>
      <c r="H61" s="18">
        <v>0</v>
      </c>
      <c r="I61" s="18">
        <v>0</v>
      </c>
      <c r="J61" s="18">
        <v>0</v>
      </c>
      <c r="K61" s="18">
        <v>225</v>
      </c>
      <c r="L61" s="18">
        <v>225</v>
      </c>
      <c r="M61" s="26"/>
    </row>
    <row r="62" spans="1:21" ht="51.75" customHeight="1">
      <c r="A62" s="73" t="s">
        <v>76</v>
      </c>
      <c r="B62" s="65" t="s">
        <v>77</v>
      </c>
      <c r="C62" s="52" t="s">
        <v>12</v>
      </c>
      <c r="D62" s="13" t="s">
        <v>13</v>
      </c>
      <c r="E62" s="44" t="s">
        <v>14</v>
      </c>
      <c r="F62" s="15">
        <f t="shared" ref="F62:L62" si="32">F63</f>
        <v>20</v>
      </c>
      <c r="G62" s="15">
        <f t="shared" si="32"/>
        <v>0</v>
      </c>
      <c r="H62" s="15">
        <f t="shared" si="32"/>
        <v>0</v>
      </c>
      <c r="I62" s="15">
        <f t="shared" si="32"/>
        <v>0</v>
      </c>
      <c r="J62" s="15">
        <f t="shared" si="32"/>
        <v>0</v>
      </c>
      <c r="K62" s="15">
        <f t="shared" si="32"/>
        <v>10</v>
      </c>
      <c r="L62" s="15">
        <f t="shared" si="32"/>
        <v>10</v>
      </c>
      <c r="M62" s="26"/>
    </row>
    <row r="63" spans="1:21" ht="47.25" customHeight="1">
      <c r="A63" s="74"/>
      <c r="B63" s="66"/>
      <c r="C63" s="53"/>
      <c r="D63" s="16" t="s">
        <v>22</v>
      </c>
      <c r="E63" s="45"/>
      <c r="F63" s="18">
        <f>G63+H63+I63+J63+K63+L63</f>
        <v>20</v>
      </c>
      <c r="G63" s="18">
        <f t="shared" ref="G63:L63" si="33">G65</f>
        <v>0</v>
      </c>
      <c r="H63" s="18">
        <f t="shared" si="33"/>
        <v>0</v>
      </c>
      <c r="I63" s="18">
        <f t="shared" si="33"/>
        <v>0</v>
      </c>
      <c r="J63" s="18">
        <f t="shared" si="33"/>
        <v>0</v>
      </c>
      <c r="K63" s="18">
        <f t="shared" si="33"/>
        <v>10</v>
      </c>
      <c r="L63" s="18">
        <f t="shared" si="33"/>
        <v>10</v>
      </c>
      <c r="M63" s="26"/>
    </row>
    <row r="64" spans="1:21" ht="39" customHeight="1">
      <c r="A64" s="75" t="s">
        <v>78</v>
      </c>
      <c r="B64" s="67" t="s">
        <v>79</v>
      </c>
      <c r="C64" s="54" t="s">
        <v>20</v>
      </c>
      <c r="D64" s="13" t="s">
        <v>13</v>
      </c>
      <c r="E64" s="44" t="s">
        <v>14</v>
      </c>
      <c r="F64" s="15">
        <f t="shared" ref="F64:L64" si="34">F65</f>
        <v>20</v>
      </c>
      <c r="G64" s="15">
        <f t="shared" si="34"/>
        <v>0</v>
      </c>
      <c r="H64" s="15">
        <f t="shared" si="34"/>
        <v>0</v>
      </c>
      <c r="I64" s="15">
        <f t="shared" si="34"/>
        <v>0</v>
      </c>
      <c r="J64" s="15">
        <f t="shared" si="34"/>
        <v>0</v>
      </c>
      <c r="K64" s="15">
        <f t="shared" si="34"/>
        <v>10</v>
      </c>
      <c r="L64" s="15">
        <f t="shared" si="34"/>
        <v>10</v>
      </c>
      <c r="M64" s="26"/>
    </row>
    <row r="65" spans="1:13" ht="50.1" customHeight="1">
      <c r="A65" s="75"/>
      <c r="B65" s="67"/>
      <c r="C65" s="54"/>
      <c r="D65" s="16" t="s">
        <v>22</v>
      </c>
      <c r="E65" s="45"/>
      <c r="F65" s="18">
        <f>G65+H65+I65+J65+K65+L65</f>
        <v>20</v>
      </c>
      <c r="G65" s="18">
        <v>0</v>
      </c>
      <c r="H65" s="18">
        <v>0</v>
      </c>
      <c r="I65" s="18">
        <v>0</v>
      </c>
      <c r="J65" s="18">
        <v>0</v>
      </c>
      <c r="K65" s="18">
        <v>10</v>
      </c>
      <c r="L65" s="18">
        <v>10</v>
      </c>
      <c r="M65" s="26"/>
    </row>
    <row r="66" spans="1:13" ht="51.75" customHeight="1">
      <c r="A66" s="73" t="s">
        <v>80</v>
      </c>
      <c r="B66" s="65" t="s">
        <v>81</v>
      </c>
      <c r="C66" s="52" t="s">
        <v>12</v>
      </c>
      <c r="D66" s="13" t="s">
        <v>13</v>
      </c>
      <c r="E66" s="44" t="s">
        <v>91</v>
      </c>
      <c r="F66" s="15">
        <f t="shared" ref="F66:L66" si="35">F67</f>
        <v>300</v>
      </c>
      <c r="G66" s="15">
        <f t="shared" si="35"/>
        <v>0</v>
      </c>
      <c r="H66" s="15">
        <f t="shared" si="35"/>
        <v>300</v>
      </c>
      <c r="I66" s="15">
        <f t="shared" si="35"/>
        <v>0</v>
      </c>
      <c r="J66" s="15">
        <f t="shared" si="35"/>
        <v>0</v>
      </c>
      <c r="K66" s="15">
        <f t="shared" si="35"/>
        <v>0</v>
      </c>
      <c r="L66" s="15">
        <f t="shared" si="35"/>
        <v>0</v>
      </c>
      <c r="M66" s="26"/>
    </row>
    <row r="67" spans="1:13" ht="47.25" customHeight="1">
      <c r="A67" s="74"/>
      <c r="B67" s="66"/>
      <c r="C67" s="53"/>
      <c r="D67" s="16" t="s">
        <v>22</v>
      </c>
      <c r="E67" s="45"/>
      <c r="F67" s="18">
        <f>G67+H67+I67+J67+K67+L67</f>
        <v>300</v>
      </c>
      <c r="G67" s="18">
        <f t="shared" ref="G67:L67" si="36">G69</f>
        <v>0</v>
      </c>
      <c r="H67" s="18">
        <f t="shared" si="36"/>
        <v>300</v>
      </c>
      <c r="I67" s="18">
        <f t="shared" si="36"/>
        <v>0</v>
      </c>
      <c r="J67" s="18">
        <f t="shared" si="36"/>
        <v>0</v>
      </c>
      <c r="K67" s="18">
        <f t="shared" si="36"/>
        <v>0</v>
      </c>
      <c r="L67" s="18">
        <f t="shared" si="36"/>
        <v>0</v>
      </c>
      <c r="M67" s="26"/>
    </row>
    <row r="68" spans="1:13" ht="39" customHeight="1">
      <c r="A68" s="75" t="s">
        <v>82</v>
      </c>
      <c r="B68" s="67" t="s">
        <v>89</v>
      </c>
      <c r="C68" s="54" t="s">
        <v>20</v>
      </c>
      <c r="D68" s="13" t="s">
        <v>13</v>
      </c>
      <c r="E68" s="44" t="s">
        <v>90</v>
      </c>
      <c r="F68" s="15">
        <f t="shared" ref="F68:L68" si="37">F69</f>
        <v>300</v>
      </c>
      <c r="G68" s="15">
        <f t="shared" si="37"/>
        <v>0</v>
      </c>
      <c r="H68" s="15">
        <f t="shared" si="37"/>
        <v>300</v>
      </c>
      <c r="I68" s="15">
        <f t="shared" si="37"/>
        <v>0</v>
      </c>
      <c r="J68" s="15">
        <f t="shared" si="37"/>
        <v>0</v>
      </c>
      <c r="K68" s="15">
        <f t="shared" si="37"/>
        <v>0</v>
      </c>
      <c r="L68" s="15">
        <f t="shared" si="37"/>
        <v>0</v>
      </c>
      <c r="M68" s="26"/>
    </row>
    <row r="69" spans="1:13" ht="77.25" customHeight="1">
      <c r="A69" s="75"/>
      <c r="B69" s="67"/>
      <c r="C69" s="54"/>
      <c r="D69" s="16" t="s">
        <v>22</v>
      </c>
      <c r="E69" s="45"/>
      <c r="F69" s="18">
        <f>G69+H69+I69+J69+K69+L69</f>
        <v>300</v>
      </c>
      <c r="G69" s="18">
        <v>0</v>
      </c>
      <c r="H69" s="18">
        <v>300</v>
      </c>
      <c r="I69" s="18">
        <v>0</v>
      </c>
      <c r="J69" s="18">
        <v>0</v>
      </c>
      <c r="K69" s="18">
        <v>0</v>
      </c>
      <c r="L69" s="18">
        <v>0</v>
      </c>
      <c r="M69" s="26"/>
    </row>
    <row r="70" spans="1:13" ht="12.75" customHeight="1">
      <c r="D70" s="34"/>
      <c r="E70" s="34"/>
      <c r="F70" s="34"/>
      <c r="G70" s="34"/>
      <c r="H70" s="34"/>
      <c r="I70" s="34"/>
      <c r="J70" s="34"/>
      <c r="K70" s="34"/>
      <c r="L70" s="34" t="s">
        <v>83</v>
      </c>
    </row>
  </sheetData>
  <mergeCells count="108">
    <mergeCell ref="C42:C43"/>
    <mergeCell ref="E42:E43"/>
    <mergeCell ref="A7:L7"/>
    <mergeCell ref="A8:L8"/>
    <mergeCell ref="A9:L9"/>
    <mergeCell ref="F11:L11"/>
    <mergeCell ref="A17:L17"/>
    <mergeCell ref="B24:L24"/>
    <mergeCell ref="A11:A12"/>
    <mergeCell ref="A14:A16"/>
    <mergeCell ref="A18:A20"/>
    <mergeCell ref="A21:A23"/>
    <mergeCell ref="A25:A26"/>
    <mergeCell ref="A27:A28"/>
    <mergeCell ref="A29:A30"/>
    <mergeCell ref="A31:A33"/>
    <mergeCell ref="A34:A35"/>
    <mergeCell ref="A36:A37"/>
    <mergeCell ref="A38:A39"/>
    <mergeCell ref="A40:A41"/>
    <mergeCell ref="A44:A45"/>
    <mergeCell ref="A42:A43"/>
    <mergeCell ref="B56:B58"/>
    <mergeCell ref="B59:B61"/>
    <mergeCell ref="B62:B63"/>
    <mergeCell ref="B64:B65"/>
    <mergeCell ref="A46:A47"/>
    <mergeCell ref="A48:A49"/>
    <mergeCell ref="A50:A51"/>
    <mergeCell ref="A52:A53"/>
    <mergeCell ref="A54:A55"/>
    <mergeCell ref="A56:A58"/>
    <mergeCell ref="A59:A61"/>
    <mergeCell ref="A62:A63"/>
    <mergeCell ref="A64:A65"/>
    <mergeCell ref="B42:B43"/>
    <mergeCell ref="C54:C55"/>
    <mergeCell ref="C56:C58"/>
    <mergeCell ref="C59:C61"/>
    <mergeCell ref="C62:C63"/>
    <mergeCell ref="C64:C65"/>
    <mergeCell ref="A66:A67"/>
    <mergeCell ref="A68:A69"/>
    <mergeCell ref="B14:B16"/>
    <mergeCell ref="B18:B20"/>
    <mergeCell ref="B21:B23"/>
    <mergeCell ref="B25:B26"/>
    <mergeCell ref="B27:B28"/>
    <mergeCell ref="B29:B30"/>
    <mergeCell ref="B31:B33"/>
    <mergeCell ref="B34:B35"/>
    <mergeCell ref="B36:B37"/>
    <mergeCell ref="B38:B39"/>
    <mergeCell ref="B40:B41"/>
    <mergeCell ref="B44:B45"/>
    <mergeCell ref="B46:B47"/>
    <mergeCell ref="B48:B49"/>
    <mergeCell ref="B50:B51"/>
    <mergeCell ref="B52:B53"/>
    <mergeCell ref="B54:B55"/>
    <mergeCell ref="E50:E51"/>
    <mergeCell ref="E52:E53"/>
    <mergeCell ref="E54:E55"/>
    <mergeCell ref="E56:E58"/>
    <mergeCell ref="E62:E63"/>
    <mergeCell ref="E64:E65"/>
    <mergeCell ref="B66:B67"/>
    <mergeCell ref="B68:B69"/>
    <mergeCell ref="C14:C16"/>
    <mergeCell ref="C18:C20"/>
    <mergeCell ref="C21:C23"/>
    <mergeCell ref="C25:C26"/>
    <mergeCell ref="C27:C28"/>
    <mergeCell ref="C29:C30"/>
    <mergeCell ref="C31:C33"/>
    <mergeCell ref="C34:C35"/>
    <mergeCell ref="C36:C37"/>
    <mergeCell ref="C38:C39"/>
    <mergeCell ref="C40:C41"/>
    <mergeCell ref="C44:C45"/>
    <mergeCell ref="C46:C47"/>
    <mergeCell ref="C48:C49"/>
    <mergeCell ref="C50:C51"/>
    <mergeCell ref="C52:C53"/>
    <mergeCell ref="E66:E67"/>
    <mergeCell ref="E68:E69"/>
    <mergeCell ref="K1:L3"/>
    <mergeCell ref="K4:L6"/>
    <mergeCell ref="E11:E12"/>
    <mergeCell ref="D11:D12"/>
    <mergeCell ref="C11:C12"/>
    <mergeCell ref="B11:B12"/>
    <mergeCell ref="C66:C67"/>
    <mergeCell ref="C68:C69"/>
    <mergeCell ref="E14:E16"/>
    <mergeCell ref="E18:E20"/>
    <mergeCell ref="E21:E23"/>
    <mergeCell ref="E25:E26"/>
    <mergeCell ref="E27:E28"/>
    <mergeCell ref="E29:E30"/>
    <mergeCell ref="E31:E33"/>
    <mergeCell ref="E34:E35"/>
    <mergeCell ref="E36:E37"/>
    <mergeCell ref="E38:E39"/>
    <mergeCell ref="E40:E41"/>
    <mergeCell ref="E44:E45"/>
    <mergeCell ref="E46:E47"/>
    <mergeCell ref="E48:E49"/>
  </mergeCells>
  <pageMargins left="7.8740157480315001E-2" right="3.9370078740157501E-2" top="0.196850393700787" bottom="0" header="0.118110236220472" footer="0.118110236220472"/>
  <pageSetup paperSize="9" scale="75" fitToHeight="0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Бюджет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2026-03-24T09:24:52Z</cp:lastPrinted>
  <dcterms:created xsi:type="dcterms:W3CDTF">2024-12-11T08:58:00Z</dcterms:created>
  <dcterms:modified xsi:type="dcterms:W3CDTF">2026-03-27T09:48:14Z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33C754DA49114748B697A4FD8B5B3645_13</vt:lpwstr>
  </property>
  <property fmtid="{D5CDD505-2E9C-101B-9397-08002B2CF9AE}" pid="3" name="KSOProductBuildVer">
    <vt:lpwstr>1049-12.2.0.23155</vt:lpwstr>
  </property>
</Properties>
</file>